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Vana kompuuter\Tõnis\POLIIT\"/>
    </mc:Choice>
  </mc:AlternateContent>
  <xr:revisionPtr revIDLastSave="0" documentId="13_ncr:1_{05737C7B-897B-415C-B3B4-23AF938A1825}" xr6:coauthVersionLast="38" xr6:coauthVersionMax="38" xr10:uidLastSave="{00000000-0000-0000-0000-000000000000}"/>
  <bookViews>
    <workbookView xWindow="0" yWindow="0" windowWidth="8940" windowHeight="6290" xr2:uid="{00000000-000D-0000-FFFF-FFFF00000000}"/>
  </bookViews>
  <sheets>
    <sheet name="Arvutus" sheetId="1" r:id="rId1"/>
    <sheet name="RMi prognoos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5" i="1" l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E7" i="1"/>
  <c r="C98" i="1" l="1"/>
  <c r="AK31" i="1" s="1"/>
  <c r="D98" i="1"/>
  <c r="C99" i="1"/>
  <c r="AK32" i="1" s="1"/>
  <c r="D99" i="1"/>
  <c r="C100" i="1"/>
  <c r="AK33" i="1" s="1"/>
  <c r="D100" i="1"/>
  <c r="C101" i="1"/>
  <c r="AK34" i="1" s="1"/>
  <c r="D101" i="1"/>
  <c r="C102" i="1"/>
  <c r="AK35" i="1" s="1"/>
  <c r="D102" i="1"/>
  <c r="C103" i="1"/>
  <c r="AK36" i="1" s="1"/>
  <c r="D103" i="1"/>
  <c r="C104" i="1"/>
  <c r="AK37" i="1" s="1"/>
  <c r="D104" i="1"/>
  <c r="C105" i="1"/>
  <c r="AK38" i="1" s="1"/>
  <c r="D105" i="1"/>
  <c r="C106" i="1"/>
  <c r="AK39" i="1" s="1"/>
  <c r="D106" i="1"/>
  <c r="C107" i="1"/>
  <c r="D107" i="1"/>
  <c r="D108" i="1" s="1"/>
  <c r="D109" i="1" s="1"/>
  <c r="D110" i="1" s="1"/>
  <c r="D111" i="1" s="1"/>
  <c r="D112" i="1" s="1"/>
  <c r="D113" i="1" s="1"/>
  <c r="D114" i="1" s="1"/>
  <c r="C108" i="1" l="1"/>
  <c r="AK40" i="1"/>
  <c r="D115" i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L37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97" i="1"/>
  <c r="J97" i="1" s="1"/>
  <c r="I27" i="1"/>
  <c r="J27" i="1" s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E56" i="1" s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39" i="1"/>
  <c r="C38" i="1"/>
  <c r="C39" i="1"/>
  <c r="C40" i="1"/>
  <c r="C41" i="1"/>
  <c r="C42" i="1"/>
  <c r="C43" i="1"/>
  <c r="C44" i="1"/>
  <c r="C45" i="1"/>
  <c r="C46" i="1"/>
  <c r="C47" i="1"/>
  <c r="C48" i="1"/>
  <c r="I48" i="1" s="1"/>
  <c r="C49" i="1"/>
  <c r="I49" i="1" s="1"/>
  <c r="C50" i="1"/>
  <c r="I50" i="1" s="1"/>
  <c r="C51" i="1"/>
  <c r="C52" i="1"/>
  <c r="I52" i="1" s="1"/>
  <c r="C53" i="1"/>
  <c r="I53" i="1" s="1"/>
  <c r="C54" i="1"/>
  <c r="I54" i="1" s="1"/>
  <c r="C55" i="1"/>
  <c r="C56" i="1"/>
  <c r="I56" i="1" s="1"/>
  <c r="C57" i="1"/>
  <c r="I57" i="1" s="1"/>
  <c r="C58" i="1"/>
  <c r="I58" i="1" s="1"/>
  <c r="C59" i="1"/>
  <c r="C60" i="1"/>
  <c r="I60" i="1" s="1"/>
  <c r="C61" i="1"/>
  <c r="I61" i="1" s="1"/>
  <c r="C62" i="1"/>
  <c r="I62" i="1" s="1"/>
  <c r="C63" i="1"/>
  <c r="C64" i="1"/>
  <c r="I64" i="1" s="1"/>
  <c r="C65" i="1"/>
  <c r="I65" i="1" s="1"/>
  <c r="C66" i="1"/>
  <c r="I66" i="1" s="1"/>
  <c r="C67" i="1"/>
  <c r="C68" i="1"/>
  <c r="I68" i="1" s="1"/>
  <c r="C69" i="1"/>
  <c r="I69" i="1" s="1"/>
  <c r="C70" i="1"/>
  <c r="I70" i="1" s="1"/>
  <c r="C71" i="1"/>
  <c r="C72" i="1"/>
  <c r="I72" i="1" s="1"/>
  <c r="C73" i="1"/>
  <c r="I73" i="1" s="1"/>
  <c r="C74" i="1"/>
  <c r="I74" i="1" s="1"/>
  <c r="C75" i="1"/>
  <c r="C76" i="1"/>
  <c r="I76" i="1" s="1"/>
  <c r="C77" i="1"/>
  <c r="I77" i="1" s="1"/>
  <c r="C78" i="1"/>
  <c r="I78" i="1" s="1"/>
  <c r="C79" i="1"/>
  <c r="C80" i="1"/>
  <c r="I80" i="1" s="1"/>
  <c r="C81" i="1"/>
  <c r="I81" i="1" s="1"/>
  <c r="C82" i="1"/>
  <c r="I82" i="1" s="1"/>
  <c r="C83" i="1"/>
  <c r="C84" i="1"/>
  <c r="I84" i="1" s="1"/>
  <c r="C85" i="1"/>
  <c r="I85" i="1" s="1"/>
  <c r="C86" i="1"/>
  <c r="I86" i="1" s="1"/>
  <c r="C87" i="1"/>
  <c r="C88" i="1"/>
  <c r="I88" i="1" s="1"/>
  <c r="C89" i="1"/>
  <c r="I89" i="1" s="1"/>
  <c r="C90" i="1"/>
  <c r="I90" i="1" s="1"/>
  <c r="C91" i="1"/>
  <c r="C92" i="1"/>
  <c r="I92" i="1" s="1"/>
  <c r="C93" i="1"/>
  <c r="I93" i="1" s="1"/>
  <c r="C94" i="1"/>
  <c r="I94" i="1" s="1"/>
  <c r="C95" i="1"/>
  <c r="C96" i="1"/>
  <c r="I96" i="1" s="1"/>
  <c r="C97" i="1"/>
  <c r="AK30" i="1" s="1"/>
  <c r="C37" i="1"/>
  <c r="K37" i="1" l="1"/>
  <c r="K38" i="1" s="1"/>
  <c r="K39" i="1" s="1"/>
  <c r="K40" i="1" s="1"/>
  <c r="K41" i="1" s="1"/>
  <c r="K42" i="1" s="1"/>
  <c r="K43" i="1" s="1"/>
  <c r="K44" i="1" s="1"/>
  <c r="K45" i="1" s="1"/>
  <c r="K46" i="1" s="1"/>
  <c r="C109" i="1"/>
  <c r="AK41" i="1"/>
  <c r="J78" i="1"/>
  <c r="J74" i="1"/>
  <c r="J70" i="1"/>
  <c r="J66" i="1"/>
  <c r="J62" i="1"/>
  <c r="J58" i="1"/>
  <c r="J54" i="1"/>
  <c r="J50" i="1"/>
  <c r="I95" i="1"/>
  <c r="J95" i="1" s="1"/>
  <c r="I91" i="1"/>
  <c r="J91" i="1" s="1"/>
  <c r="I87" i="1"/>
  <c r="J87" i="1" s="1"/>
  <c r="I83" i="1"/>
  <c r="J83" i="1" s="1"/>
  <c r="I79" i="1"/>
  <c r="J79" i="1" s="1"/>
  <c r="I75" i="1"/>
  <c r="J75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F56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93" i="1"/>
  <c r="J89" i="1"/>
  <c r="J85" i="1"/>
  <c r="J81" i="1"/>
  <c r="J77" i="1"/>
  <c r="J73" i="1"/>
  <c r="J69" i="1"/>
  <c r="J65" i="1"/>
  <c r="J61" i="1"/>
  <c r="J57" i="1"/>
  <c r="J53" i="1"/>
  <c r="J49" i="1"/>
  <c r="J94" i="1"/>
  <c r="J90" i="1"/>
  <c r="J86" i="1"/>
  <c r="J82" i="1"/>
  <c r="J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E57" i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F57" i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C110" i="1" l="1"/>
  <c r="AK42" i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L48" i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M2" i="1" l="1"/>
  <c r="M3" i="1" s="1"/>
  <c r="L98" i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C111" i="1"/>
  <c r="AK43" i="1"/>
  <c r="K93" i="1"/>
  <c r="K94" i="1" s="1"/>
  <c r="K95" i="1" s="1"/>
  <c r="K96" i="1" s="1"/>
  <c r="K97" i="1" l="1"/>
  <c r="C112" i="1"/>
  <c r="AK44" i="1"/>
  <c r="R2" i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K98" i="1" l="1"/>
  <c r="K99" i="1" s="1"/>
  <c r="K100" i="1" s="1"/>
  <c r="K101" i="1" s="1"/>
  <c r="K102" i="1" s="1"/>
  <c r="AF49" i="1"/>
  <c r="AH49" i="1" s="1"/>
  <c r="AF32" i="1"/>
  <c r="AH32" i="1" s="1"/>
  <c r="AM32" i="1" s="1"/>
  <c r="AF37" i="1"/>
  <c r="AH37" i="1" s="1"/>
  <c r="AM37" i="1" s="1"/>
  <c r="AF52" i="1"/>
  <c r="AH52" i="1" s="1"/>
  <c r="AF54" i="1"/>
  <c r="AF45" i="1"/>
  <c r="AH45" i="1" s="1"/>
  <c r="AF33" i="1"/>
  <c r="AH33" i="1" s="1"/>
  <c r="AM33" i="1" s="1"/>
  <c r="AF41" i="1"/>
  <c r="AH41" i="1" s="1"/>
  <c r="AM41" i="1" s="1"/>
  <c r="C113" i="1"/>
  <c r="AK45" i="1"/>
  <c r="K103" i="1" l="1"/>
  <c r="K104" i="1" s="1"/>
  <c r="K105" i="1" s="1"/>
  <c r="K106" i="1" s="1"/>
  <c r="K107" i="1" s="1"/>
  <c r="K108" i="1" s="1"/>
  <c r="K109" i="1" s="1"/>
  <c r="K110" i="1" s="1"/>
  <c r="K111" i="1" s="1"/>
  <c r="K112" i="1" s="1"/>
  <c r="AF30" i="1"/>
  <c r="AF50" i="1"/>
  <c r="AJ50" i="1" s="1"/>
  <c r="AF40" i="1"/>
  <c r="AH40" i="1" s="1"/>
  <c r="AM40" i="1" s="1"/>
  <c r="AF38" i="1"/>
  <c r="AH38" i="1" s="1"/>
  <c r="AM38" i="1" s="1"/>
  <c r="AF39" i="1"/>
  <c r="AH39" i="1" s="1"/>
  <c r="AM39" i="1" s="1"/>
  <c r="AF51" i="1"/>
  <c r="AH51" i="1" s="1"/>
  <c r="AF44" i="1"/>
  <c r="AH44" i="1" s="1"/>
  <c r="AM44" i="1" s="1"/>
  <c r="M1" i="1"/>
  <c r="Q2" i="1" s="1"/>
  <c r="AF34" i="1"/>
  <c r="AH34" i="1" s="1"/>
  <c r="AM34" i="1" s="1"/>
  <c r="AF35" i="1"/>
  <c r="AH35" i="1" s="1"/>
  <c r="AM35" i="1" s="1"/>
  <c r="AF53" i="1"/>
  <c r="AH53" i="1" s="1"/>
  <c r="AF42" i="1"/>
  <c r="AJ42" i="1" s="1"/>
  <c r="AO42" i="1" s="1"/>
  <c r="AF43" i="1"/>
  <c r="AH43" i="1" s="1"/>
  <c r="AM43" i="1" s="1"/>
  <c r="AF36" i="1"/>
  <c r="AH36" i="1" s="1"/>
  <c r="AM36" i="1" s="1"/>
  <c r="AF48" i="1"/>
  <c r="AH48" i="1" s="1"/>
  <c r="AF46" i="1"/>
  <c r="AH46" i="1" s="1"/>
  <c r="AF47" i="1"/>
  <c r="AH47" i="1" s="1"/>
  <c r="AF31" i="1"/>
  <c r="K113" i="1"/>
  <c r="AJ38" i="1"/>
  <c r="AO38" i="1" s="1"/>
  <c r="AI38" i="1"/>
  <c r="AN38" i="1" s="1"/>
  <c r="AI39" i="1"/>
  <c r="AN39" i="1" s="1"/>
  <c r="AJ41" i="1"/>
  <c r="AO41" i="1" s="1"/>
  <c r="AI41" i="1"/>
  <c r="AN41" i="1" s="1"/>
  <c r="AJ45" i="1"/>
  <c r="AO45" i="1" s="1"/>
  <c r="AI45" i="1"/>
  <c r="AN45" i="1" s="1"/>
  <c r="AJ52" i="1"/>
  <c r="AI52" i="1"/>
  <c r="AI34" i="1"/>
  <c r="AN34" i="1" s="1"/>
  <c r="AI43" i="1"/>
  <c r="AN43" i="1" s="1"/>
  <c r="AJ36" i="1"/>
  <c r="AO36" i="1" s="1"/>
  <c r="AH42" i="1"/>
  <c r="AM42" i="1" s="1"/>
  <c r="AJ33" i="1"/>
  <c r="AO33" i="1" s="1"/>
  <c r="AI33" i="1"/>
  <c r="AN33" i="1" s="1"/>
  <c r="AJ54" i="1"/>
  <c r="AI54" i="1"/>
  <c r="AJ37" i="1"/>
  <c r="AO37" i="1" s="1"/>
  <c r="AI37" i="1"/>
  <c r="AN37" i="1" s="1"/>
  <c r="AJ32" i="1"/>
  <c r="AO32" i="1" s="1"/>
  <c r="AI32" i="1"/>
  <c r="AN32" i="1" s="1"/>
  <c r="AJ49" i="1"/>
  <c r="AI49" i="1"/>
  <c r="AH54" i="1"/>
  <c r="AM45" i="1"/>
  <c r="C114" i="1"/>
  <c r="AK46" i="1"/>
  <c r="AI36" i="1" l="1"/>
  <c r="AN36" i="1" s="1"/>
  <c r="AH50" i="1"/>
  <c r="AI51" i="1"/>
  <c r="AI50" i="1"/>
  <c r="AM46" i="1"/>
  <c r="AI46" i="1"/>
  <c r="AN46" i="1" s="1"/>
  <c r="AJ46" i="1"/>
  <c r="AO46" i="1" s="1"/>
  <c r="AI42" i="1"/>
  <c r="AN42" i="1" s="1"/>
  <c r="AI53" i="1"/>
  <c r="AJ51" i="1"/>
  <c r="AI40" i="1"/>
  <c r="AN40" i="1" s="1"/>
  <c r="AI35" i="1"/>
  <c r="AN35" i="1" s="1"/>
  <c r="AJ35" i="1"/>
  <c r="AO35" i="1" s="1"/>
  <c r="AI44" i="1"/>
  <c r="AN44" i="1" s="1"/>
  <c r="AJ47" i="1"/>
  <c r="AJ48" i="1"/>
  <c r="AJ43" i="1"/>
  <c r="AO43" i="1" s="1"/>
  <c r="AJ53" i="1"/>
  <c r="AJ34" i="1"/>
  <c r="AO34" i="1" s="1"/>
  <c r="AJ44" i="1"/>
  <c r="AO44" i="1" s="1"/>
  <c r="AJ39" i="1"/>
  <c r="AO39" i="1" s="1"/>
  <c r="AJ40" i="1"/>
  <c r="AO40" i="1" s="1"/>
  <c r="AJ31" i="1"/>
  <c r="AO31" i="1" s="1"/>
  <c r="AH31" i="1"/>
  <c r="AM31" i="1" s="1"/>
  <c r="AI31" i="1"/>
  <c r="AN31" i="1" s="1"/>
  <c r="AJ30" i="1"/>
  <c r="AO30" i="1" s="1"/>
  <c r="AI30" i="1"/>
  <c r="AN30" i="1" s="1"/>
  <c r="AH30" i="1"/>
  <c r="AM30" i="1" s="1"/>
  <c r="AI47" i="1"/>
  <c r="AI48" i="1"/>
  <c r="Q3" i="1"/>
  <c r="S3" i="1" s="1"/>
  <c r="Q4" i="1"/>
  <c r="S4" i="1" s="1"/>
  <c r="S2" i="1"/>
  <c r="K114" i="1"/>
  <c r="C115" i="1"/>
  <c r="AK47" i="1"/>
  <c r="K115" i="1" l="1"/>
  <c r="AO47" i="1"/>
  <c r="AN47" i="1"/>
  <c r="AM47" i="1"/>
  <c r="C116" i="1"/>
  <c r="AK48" i="1"/>
  <c r="K116" i="1" l="1"/>
  <c r="AO48" i="1"/>
  <c r="AN48" i="1"/>
  <c r="AM48" i="1"/>
  <c r="C117" i="1"/>
  <c r="AK49" i="1"/>
  <c r="K117" i="1" l="1"/>
  <c r="C118" i="1"/>
  <c r="AK50" i="1"/>
  <c r="AO49" i="1"/>
  <c r="AN49" i="1"/>
  <c r="AM49" i="1"/>
  <c r="K118" i="1" l="1"/>
  <c r="AO50" i="1"/>
  <c r="AN50" i="1"/>
  <c r="AM50" i="1"/>
  <c r="C119" i="1"/>
  <c r="AK51" i="1"/>
  <c r="K119" i="1" l="1"/>
  <c r="AO51" i="1"/>
  <c r="AN51" i="1"/>
  <c r="AM51" i="1"/>
  <c r="C120" i="1"/>
  <c r="AK52" i="1"/>
  <c r="K120" i="1" l="1"/>
  <c r="AO52" i="1"/>
  <c r="AN52" i="1"/>
  <c r="AM52" i="1"/>
  <c r="C121" i="1"/>
  <c r="AK53" i="1"/>
  <c r="K121" i="1" l="1"/>
  <c r="AO53" i="1"/>
  <c r="AN53" i="1"/>
  <c r="AM53" i="1"/>
  <c r="C122" i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AK54" i="1"/>
  <c r="K122" i="1" l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AO54" i="1"/>
  <c r="AN54" i="1"/>
  <c r="AM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Kaspar Oja</author>
    <author>Kaspar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Eurostati rahvastikuprognoosi järgi on 2060. aastal 70-aastasel mehel elada veel 17,1 aastat ja naisel 20,6 aastat, keskmiselt 18,85 aastat, ümardan 19le.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Eeldan siinkohal pensioniea tõusu</t>
        </r>
      </text>
    </comment>
    <comment ref="E4" authorId="1" shapeId="0" xr:uid="{00000000-0006-0000-0000-000003000000}">
      <text>
        <r>
          <rPr>
            <b/>
            <sz val="9"/>
            <color indexed="81"/>
            <rFont val="Segoe UI"/>
            <family val="2"/>
            <charset val="186"/>
          </rPr>
          <t>Kaspar:</t>
        </r>
        <r>
          <rPr>
            <sz val="9"/>
            <color indexed="81"/>
            <rFont val="Segoe UI"/>
            <family val="2"/>
            <charset val="186"/>
          </rPr>
          <t xml:space="preserve">
100% on siin arvestatud kui keskmine täistööajale taandatud palk. Keskmine palgatulu oli 2015. aastal sellest 91% ja mediaan väljamakse 76%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4,1% on OECD riikide viimase kümne aasta keskmine pensionifondide tootlus. Viie ja 15 aasta keskmised on 5% läheduses. 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See peaks olema laias laastus tulevane riskivaba intressimäär. Minevikus on kasutatud sarnastes arvutustes 3%, olen konservatiivsem.</t>
        </r>
      </text>
    </comment>
    <comment ref="E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See kohandus on arvutustes vajalik, sest nn keskmist palka ja pensioniõiguste arvutamisel kasutatavat keskmist palka arvutatakse erinevalt. Olen kalibreerimiseks kasutanud 2015. aasta suhtarvu.</t>
        </r>
      </text>
    </comment>
    <comment ref="E5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http://www.sotsiaalkindlustusamet.ee/et/pension-toetused/pensioni-suuruse-arvutamine</t>
        </r>
      </text>
    </comment>
    <comment ref="F5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Kaspar Oja:</t>
        </r>
        <r>
          <rPr>
            <sz val="9"/>
            <color indexed="81"/>
            <rFont val="Tahoma"/>
            <family val="2"/>
            <charset val="186"/>
          </rPr>
          <t xml:space="preserve">
http://www.sotsiaalkindlustusamet.ee/et/pension-toetused/pensioni-suuruse-arvutamine</t>
        </r>
      </text>
    </comment>
  </commentList>
</comments>
</file>

<file path=xl/sharedStrings.xml><?xml version="1.0" encoding="utf-8"?>
<sst xmlns="http://schemas.openxmlformats.org/spreadsheetml/2006/main" count="125" uniqueCount="52">
  <si>
    <t>Olulisemad majandusnäitajad</t>
  </si>
  <si>
    <t>SKP jooksevhindades (mln €)</t>
  </si>
  <si>
    <t>SKP püsivhindades (mln €)</t>
  </si>
  <si>
    <t>SKP reaalkasv</t>
  </si>
  <si>
    <t>SKP nominaalkasv</t>
  </si>
  <si>
    <t>Tarbijahinnaindeks</t>
  </si>
  <si>
    <t>Hõive (tuh inimest)</t>
  </si>
  <si>
    <t>Hõive kasv</t>
  </si>
  <si>
    <t>Tööpuudus</t>
  </si>
  <si>
    <t>Tööviljakuse kasv</t>
  </si>
  <si>
    <t>Keskmine kuupalk (€)</t>
  </si>
  <si>
    <t>Palgakasv</t>
  </si>
  <si>
    <t>Sotsiaalmaks (mln EUR)</t>
  </si>
  <si>
    <t>sotsmaks%</t>
  </si>
  <si>
    <t>pensioniindeks</t>
  </si>
  <si>
    <t>riigikogupalgaidx</t>
  </si>
  <si>
    <t>tegelik</t>
  </si>
  <si>
    <t>prognoos</t>
  </si>
  <si>
    <t>üleminek</t>
  </si>
  <si>
    <t>Ageing Report 2018</t>
  </si>
  <si>
    <t>keskmine palk</t>
  </si>
  <si>
    <t xml:space="preserve">ALLIKAS: </t>
  </si>
  <si>
    <t>http://www.struktuurifondid.ee/et/makro_naitajad</t>
  </si>
  <si>
    <t>baasosa väärtus</t>
  </si>
  <si>
    <t>kindlustusosa väärtus</t>
  </si>
  <si>
    <t>EELDUSED</t>
  </si>
  <si>
    <t>tööle mineku vanus</t>
  </si>
  <si>
    <t>pensionile mineku vanus</t>
  </si>
  <si>
    <t>palga suhe keskmisesse</t>
  </si>
  <si>
    <t>oodatav eluiga pensionil</t>
  </si>
  <si>
    <t>PALK</t>
  </si>
  <si>
    <t>makse II sambasse</t>
  </si>
  <si>
    <t>kogunenud pensioni kindlustusosad</t>
  </si>
  <si>
    <t>II samba tootlus</t>
  </si>
  <si>
    <t>I sammas pensionile minnes:</t>
  </si>
  <si>
    <t>kogunenud pensionivara aasta alguseks</t>
  </si>
  <si>
    <t>II samba vara pensionile minnes:</t>
  </si>
  <si>
    <t>annuiteedi tulumäär</t>
  </si>
  <si>
    <t>annuiteetmakse:</t>
  </si>
  <si>
    <t>I sammas</t>
  </si>
  <si>
    <t>II sammas</t>
  </si>
  <si>
    <t>Kokku</t>
  </si>
  <si>
    <t>Praegune süsteem</t>
  </si>
  <si>
    <t>keskmise palgatulu suhe keskmisesse brutopalka</t>
  </si>
  <si>
    <t>Teine sammas kaotatakse ära</t>
  </si>
  <si>
    <t>Teise samba makse liidetakse sotsiaalmaksuga</t>
  </si>
  <si>
    <t xml:space="preserve"> Praegune süsteem</t>
  </si>
  <si>
    <t xml:space="preserve"> Teise samba makse liidetakse sotsiaalmaksuga</t>
  </si>
  <si>
    <t xml:space="preserve"> Teine sammas kaotatakse ära</t>
  </si>
  <si>
    <t>Keskmine palk</t>
  </si>
  <si>
    <t>Koostanud: Kaspar Oja</t>
  </si>
  <si>
    <r>
      <t>Fail on avaldatud blogis:</t>
    </r>
    <r>
      <rPr>
        <sz val="11"/>
        <color rgb="FFFF0000"/>
        <rFont val="Calibri"/>
        <family val="2"/>
        <charset val="186"/>
        <scheme val="minor"/>
      </rPr>
      <t>NB:  siia link artiklile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</si>
</sst>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6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9" fontId="0" fillId="2" borderId="0" xfId="0" applyNumberFormat="1" applyFill="1"/>
    <xf numFmtId="6" fontId="0" fillId="0" borderId="0" xfId="0" applyNumberFormat="1"/>
    <xf numFmtId="1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8162729658791"/>
          <c:y val="0.26304000000000005"/>
          <c:w val="0.85290726159230101"/>
          <c:h val="0.54774083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Arvutus!$Q$1</c:f>
              <c:strCache>
                <c:ptCount val="1"/>
                <c:pt idx="0">
                  <c:v>I sammas</c:v>
                </c:pt>
              </c:strCache>
            </c:strRef>
          </c:tx>
          <c:invertIfNegative val="0"/>
          <c:cat>
            <c:strRef>
              <c:f>Arvutus!$P$2:$P$4</c:f>
              <c:strCache>
                <c:ptCount val="3"/>
                <c:pt idx="0">
                  <c:v>Praegune süsteem</c:v>
                </c:pt>
                <c:pt idx="1">
                  <c:v>Teise samba makse liidetakse sotsiaalmaksuga</c:v>
                </c:pt>
                <c:pt idx="2">
                  <c:v>Teine sammas kaotatakse ära</c:v>
                </c:pt>
              </c:strCache>
            </c:strRef>
          </c:cat>
          <c:val>
            <c:numRef>
              <c:f>Arvutus!$Q$2:$Q$4</c:f>
              <c:numCache>
                <c:formatCode>"€"#,##0_);[Red]\("€"#,##0\)</c:formatCode>
                <c:ptCount val="3"/>
                <c:pt idx="0">
                  <c:v>1859.3718907437999</c:v>
                </c:pt>
                <c:pt idx="1">
                  <c:v>2556.6363497727248</c:v>
                </c:pt>
                <c:pt idx="2">
                  <c:v>1859.3718907437999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C-4C05-BE78-B1F96837F8E8}"/>
            </c:ext>
          </c:extLst>
        </c:ser>
        <c:ser>
          <c:idx val="1"/>
          <c:order val="1"/>
          <c:tx>
            <c:strRef>
              <c:f>Arvutus!$R$1</c:f>
              <c:strCache>
                <c:ptCount val="1"/>
                <c:pt idx="0">
                  <c:v>II sammas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Arvutus!$P$2:$P$4</c:f>
              <c:strCache>
                <c:ptCount val="3"/>
                <c:pt idx="0">
                  <c:v>Praegune süsteem</c:v>
                </c:pt>
                <c:pt idx="1">
                  <c:v>Teise samba makse liidetakse sotsiaalmaksuga</c:v>
                </c:pt>
                <c:pt idx="2">
                  <c:v>Teine sammas kaotatakse ära</c:v>
                </c:pt>
              </c:strCache>
            </c:strRef>
          </c:cat>
          <c:val>
            <c:numRef>
              <c:f>Arvutus!$R$2:$R$4</c:f>
              <c:numCache>
                <c:formatCode>"€"#,##0_);[Red]\("€"#,##0\)</c:formatCode>
                <c:ptCount val="3"/>
                <c:pt idx="0">
                  <c:v>1393.8028441233789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C-4C05-BE78-B1F96837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77216"/>
        <c:axId val="44378752"/>
      </c:barChart>
      <c:lineChart>
        <c:grouping val="standard"/>
        <c:varyColors val="0"/>
        <c:ser>
          <c:idx val="2"/>
          <c:order val="2"/>
          <c:tx>
            <c:strRef>
              <c:f>Arvutus!$S$1</c:f>
              <c:strCache>
                <c:ptCount val="1"/>
                <c:pt idx="0">
                  <c:v>Kokku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#,##0\ [$€-425]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Arvutus!$P$2:$P$4</c:f>
              <c:strCache>
                <c:ptCount val="3"/>
                <c:pt idx="0">
                  <c:v>Praegune süsteem</c:v>
                </c:pt>
                <c:pt idx="1">
                  <c:v>Teise samba makse liidetakse sotsiaalmaksuga</c:v>
                </c:pt>
                <c:pt idx="2">
                  <c:v>Teine sammas kaotatakse ära</c:v>
                </c:pt>
              </c:strCache>
            </c:strRef>
          </c:cat>
          <c:val>
            <c:numRef>
              <c:f>Arvutus!$S$2:$S$4</c:f>
              <c:numCache>
                <c:formatCode>"€"#,##0_);[Red]\("€"#,##0\)</c:formatCode>
                <c:ptCount val="3"/>
                <c:pt idx="0">
                  <c:v>3253.1747348671788</c:v>
                </c:pt>
                <c:pt idx="1">
                  <c:v>2556.6363497727248</c:v>
                </c:pt>
                <c:pt idx="2">
                  <c:v>1859.3718907437999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5C-4C05-BE78-B1F96837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7216"/>
        <c:axId val="44378752"/>
      </c:lineChart>
      <c:catAx>
        <c:axId val="443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44378752"/>
        <c:crosses val="autoZero"/>
        <c:auto val="1"/>
        <c:lblAlgn val="ctr"/>
        <c:lblOffset val="100"/>
        <c:noMultiLvlLbl val="0"/>
      </c:catAx>
      <c:valAx>
        <c:axId val="44378752"/>
        <c:scaling>
          <c:orientation val="minMax"/>
        </c:scaling>
        <c:delete val="0"/>
        <c:axPos val="l"/>
        <c:numFmt formatCode="&quot;€&quot;#,##0_);[Red]\(&quot;€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44377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434666666666668"/>
          <c:y val="0.1575313888888889"/>
          <c:w val="0.54653587051618546"/>
          <c:h val="6.963652819259660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t-E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2298591180771E-2"/>
          <c:y val="0.34720777777777778"/>
          <c:w val="0.90227242622709547"/>
          <c:h val="0.54119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Arvutus!$AN$29</c:f>
              <c:strCache>
                <c:ptCount val="1"/>
                <c:pt idx="0">
                  <c:v> Teise samba makse liidetakse sotsiaalmaksuga</c:v>
                </c:pt>
              </c:strCache>
            </c:strRef>
          </c:tx>
          <c:spPr>
            <a:ln w="635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Arvutus!$AN$30:$AN$54</c:f>
              <c:numCache>
                <c:formatCode>General</c:formatCode>
                <c:ptCount val="25"/>
                <c:pt idx="0">
                  <c:v>0.34046139803465886</c:v>
                </c:pt>
                <c:pt idx="1">
                  <c:v>0.33867924920779474</c:v>
                </c:pt>
                <c:pt idx="2">
                  <c:v>0.33728781154683535</c:v>
                </c:pt>
                <c:pt idx="3">
                  <c:v>0.33595934529487947</c:v>
                </c:pt>
                <c:pt idx="4">
                  <c:v>0.33469295046224851</c:v>
                </c:pt>
                <c:pt idx="5">
                  <c:v>0.3334879573021105</c:v>
                </c:pt>
                <c:pt idx="6">
                  <c:v>0.33234360328701584</c:v>
                </c:pt>
                <c:pt idx="7">
                  <c:v>0.3309401640794315</c:v>
                </c:pt>
                <c:pt idx="8">
                  <c:v>0.32959795031800898</c:v>
                </c:pt>
                <c:pt idx="9">
                  <c:v>0.32799935471773578</c:v>
                </c:pt>
                <c:pt idx="10">
                  <c:v>0.32646261737891075</c:v>
                </c:pt>
                <c:pt idx="11">
                  <c:v>0.32493601201514433</c:v>
                </c:pt>
                <c:pt idx="12">
                  <c:v>0.32341946450051179</c:v>
                </c:pt>
                <c:pt idx="13">
                  <c:v>0.32191290126439748</c:v>
                </c:pt>
                <c:pt idx="14">
                  <c:v>0.32041624928731322</c:v>
                </c:pt>
                <c:pt idx="15">
                  <c:v>0.31892943609674951</c:v>
                </c:pt>
                <c:pt idx="16">
                  <c:v>0.31745238976305706</c:v>
                </c:pt>
                <c:pt idx="17">
                  <c:v>0.31598503889536034</c:v>
                </c:pt>
                <c:pt idx="18">
                  <c:v>0.3145273126375005</c:v>
                </c:pt>
                <c:pt idx="19">
                  <c:v>0.31307914066401066</c:v>
                </c:pt>
                <c:pt idx="20">
                  <c:v>0.31164045317611966</c:v>
                </c:pt>
                <c:pt idx="21">
                  <c:v>0.31021118089778771</c:v>
                </c:pt>
                <c:pt idx="22">
                  <c:v>0.30879125507177052</c:v>
                </c:pt>
                <c:pt idx="23">
                  <c:v>0.30738060745571361</c:v>
                </c:pt>
                <c:pt idx="24">
                  <c:v>0.30597917031827643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5-4AB6-8DD8-EFEC9F409AE2}"/>
            </c:ext>
          </c:extLst>
        </c:ser>
        <c:ser>
          <c:idx val="2"/>
          <c:order val="1"/>
          <c:tx>
            <c:strRef>
              <c:f>Arvutus!$AO$29</c:f>
              <c:strCache>
                <c:ptCount val="1"/>
                <c:pt idx="0">
                  <c:v> Teine sammas kaotatakse ära</c:v>
                </c:pt>
              </c:strCache>
            </c:strRef>
          </c:tx>
          <c:spPr>
            <a:ln w="635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Arvutus!$AO$30:$AO$54</c:f>
              <c:numCache>
                <c:formatCode>General</c:formatCode>
                <c:ptCount val="25"/>
                <c:pt idx="0">
                  <c:v>0.24760828947975191</c:v>
                </c:pt>
                <c:pt idx="1">
                  <c:v>0.24631218124203255</c:v>
                </c:pt>
                <c:pt idx="2">
                  <c:v>0.24530022657951658</c:v>
                </c:pt>
                <c:pt idx="3">
                  <c:v>0.24433406930536689</c:v>
                </c:pt>
                <c:pt idx="4">
                  <c:v>0.24341305488163525</c:v>
                </c:pt>
                <c:pt idx="5">
                  <c:v>0.24253669621971671</c:v>
                </c:pt>
                <c:pt idx="6">
                  <c:v>0.24170443875419334</c:v>
                </c:pt>
                <c:pt idx="7">
                  <c:v>0.240683755694132</c:v>
                </c:pt>
                <c:pt idx="8">
                  <c:v>0.23970760023127927</c:v>
                </c:pt>
                <c:pt idx="9">
                  <c:v>0.23854498524926238</c:v>
                </c:pt>
                <c:pt idx="10">
                  <c:v>0.23742735809375329</c:v>
                </c:pt>
                <c:pt idx="11">
                  <c:v>0.23631709964737771</c:v>
                </c:pt>
                <c:pt idx="12">
                  <c:v>0.23521415600037224</c:v>
                </c:pt>
                <c:pt idx="13">
                  <c:v>0.23411847364683455</c:v>
                </c:pt>
                <c:pt idx="14">
                  <c:v>0.23302999948168235</c:v>
                </c:pt>
                <c:pt idx="15">
                  <c:v>0.231948680797636</c:v>
                </c:pt>
                <c:pt idx="16">
                  <c:v>0.23087446528222333</c:v>
                </c:pt>
                <c:pt idx="17">
                  <c:v>0.22980730101480751</c:v>
                </c:pt>
                <c:pt idx="18">
                  <c:v>0.22874713646363676</c:v>
                </c:pt>
                <c:pt idx="19">
                  <c:v>0.22769392048291681</c:v>
                </c:pt>
                <c:pt idx="20">
                  <c:v>0.22664760230990522</c:v>
                </c:pt>
                <c:pt idx="21">
                  <c:v>0.22560813156202744</c:v>
                </c:pt>
                <c:pt idx="22">
                  <c:v>0.22457545823401492</c:v>
                </c:pt>
                <c:pt idx="23">
                  <c:v>0.22354953269506442</c:v>
                </c:pt>
                <c:pt idx="24">
                  <c:v>0.22253030568601923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05-4AB6-8DD8-EFEC9F409AE2}"/>
            </c:ext>
          </c:extLst>
        </c:ser>
        <c:ser>
          <c:idx val="0"/>
          <c:order val="2"/>
          <c:tx>
            <c:strRef>
              <c:f>Arvutus!$AM$29</c:f>
              <c:strCache>
                <c:ptCount val="1"/>
                <c:pt idx="0">
                  <c:v> Praegune süsteem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Arvutus!$AM$30:$AM$54</c:f>
              <c:numCache>
                <c:formatCode>General</c:formatCode>
                <c:ptCount val="25"/>
                <c:pt idx="0">
                  <c:v>0.43321781698925232</c:v>
                </c:pt>
                <c:pt idx="1">
                  <c:v>0.42526644917793832</c:v>
                </c:pt>
                <c:pt idx="2">
                  <c:v>0.41786547851557748</c:v>
                </c:pt>
                <c:pt idx="3">
                  <c:v>0.41076507880314633</c:v>
                </c:pt>
                <c:pt idx="4">
                  <c:v>0.40395351076390834</c:v>
                </c:pt>
                <c:pt idx="5">
                  <c:v>0.39741981070837812</c:v>
                </c:pt>
                <c:pt idx="6">
                  <c:v>0.39115337072674067</c:v>
                </c:pt>
                <c:pt idx="7">
                  <c:v>0.38491205222092817</c:v>
                </c:pt>
                <c:pt idx="8">
                  <c:v>0.37891965353713419</c:v>
                </c:pt>
                <c:pt idx="9">
                  <c:v>0.37293639397764228</c:v>
                </c:pt>
                <c:pt idx="10">
                  <c:v>0.36718538635850029</c:v>
                </c:pt>
                <c:pt idx="11">
                  <c:v>0.36160149139882247</c:v>
                </c:pt>
                <c:pt idx="12">
                  <c:v>0.35617914773486709</c:v>
                </c:pt>
                <c:pt idx="13">
                  <c:v>0.35091298428592754</c:v>
                </c:pt>
                <c:pt idx="14">
                  <c:v>0.34579781370487223</c:v>
                </c:pt>
                <c:pt idx="15">
                  <c:v>0.3408286260544075</c:v>
                </c:pt>
                <c:pt idx="16">
                  <c:v>0.33600058270128114</c:v>
                </c:pt>
                <c:pt idx="17">
                  <c:v>0.33130901042091332</c:v>
                </c:pt>
                <c:pt idx="18">
                  <c:v>0.32674939570520029</c:v>
                </c:pt>
                <c:pt idx="19">
                  <c:v>0.32231737926648751</c:v>
                </c:pt>
                <c:pt idx="20">
                  <c:v>0.31800875073094909</c:v>
                </c:pt>
                <c:pt idx="21">
                  <c:v>0.3138194435148437</c:v>
                </c:pt>
                <c:pt idx="22">
                  <c:v>0.30974552987734327</c:v>
                </c:pt>
                <c:pt idx="23">
                  <c:v>0.30578321614384679</c:v>
                </c:pt>
                <c:pt idx="24">
                  <c:v>0.30192883809390253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5-4AB6-8DD8-EFEC9F40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0368"/>
        <c:axId val="44411904"/>
      </c:lineChart>
      <c:catAx>
        <c:axId val="44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t-EE"/>
          </a:p>
        </c:txPr>
        <c:crossAx val="44411904"/>
        <c:crosses val="autoZero"/>
        <c:auto val="1"/>
        <c:lblAlgn val="ctr"/>
        <c:lblOffset val="100"/>
        <c:noMultiLvlLbl val="0"/>
      </c:catAx>
      <c:valAx>
        <c:axId val="444119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44410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5358333333333345E-3"/>
          <c:y val="0.14391666666666664"/>
          <c:w val="0.98715128445201661"/>
          <c:h val="0.18976472222222221"/>
        </c:manualLayout>
      </c:layout>
      <c:overlay val="0"/>
      <c:txPr>
        <a:bodyPr/>
        <a:lstStyle/>
        <a:p>
          <a:pPr>
            <a:defRPr sz="1200"/>
          </a:pPr>
          <a:endParaRPr lang="et-E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t-E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2298591180771E-2"/>
          <c:y val="0.33199325472916924"/>
          <c:w val="0.90227242622709547"/>
          <c:h val="0.55640868725606185"/>
        </c:manualLayout>
      </c:layout>
      <c:lineChart>
        <c:grouping val="standard"/>
        <c:varyColors val="0"/>
        <c:ser>
          <c:idx val="1"/>
          <c:order val="0"/>
          <c:tx>
            <c:strRef>
              <c:f>Arvutus!$AI$29</c:f>
              <c:strCache>
                <c:ptCount val="1"/>
                <c:pt idx="0">
                  <c:v> Teise samba makse liidetakse sotsiaalmaksuga</c:v>
                </c:pt>
              </c:strCache>
            </c:strRef>
          </c:tx>
          <c:spPr>
            <a:ln w="635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Arvutus!$AI$30:$AI$54</c:f>
              <c:numCache>
                <c:formatCode>General</c:formatCode>
                <c:ptCount val="25"/>
                <c:pt idx="0">
                  <c:v>2556.6363497727248</c:v>
                </c:pt>
                <c:pt idx="1">
                  <c:v>2637.8365055840136</c:v>
                </c:pt>
                <c:pt idx="2">
                  <c:v>2724.2605666424438</c:v>
                </c:pt>
                <c:pt idx="3">
                  <c:v>2813.544737815695</c:v>
                </c:pt>
                <c:pt idx="4">
                  <c:v>2905.7846117268782</c:v>
                </c:pt>
                <c:pt idx="5">
                  <c:v>3001.0790065989131</c:v>
                </c:pt>
                <c:pt idx="6">
                  <c:v>3099.5300760847531</c:v>
                </c:pt>
                <c:pt idx="7">
                  <c:v>3198.161200239032</c:v>
                </c:pt>
                <c:pt idx="8">
                  <c:v>3299.9625367292538</c:v>
                </c:pt>
                <c:pt idx="9">
                  <c:v>3401.7534141650199</c:v>
                </c:pt>
                <c:pt idx="10">
                  <c:v>3506.7157746439843</c:v>
                </c:pt>
                <c:pt idx="11">
                  <c:v>3614.9494072919424</c:v>
                </c:pt>
                <c:pt idx="12">
                  <c:v>3726.5572708432342</c:v>
                </c:pt>
                <c:pt idx="13">
                  <c:v>3841.6455952181036</c:v>
                </c:pt>
                <c:pt idx="14">
                  <c:v>3960.3239863823073</c:v>
                </c:pt>
                <c:pt idx="15">
                  <c:v>4082.705534595857</c:v>
                </c:pt>
                <c:pt idx="16">
                  <c:v>4208.9069261612422</c:v>
                </c:pt>
                <c:pt idx="17">
                  <c:v>4339.0485587851226</c:v>
                </c:pt>
                <c:pt idx="18">
                  <c:v>4473.2546606712021</c:v>
                </c:pt>
                <c:pt idx="19">
                  <c:v>4611.6534134658768</c:v>
                </c:pt>
                <c:pt idx="20">
                  <c:v>4754.3770791822044</c:v>
                </c:pt>
                <c:pt idx="21">
                  <c:v>4901.5621312319081</c:v>
                </c:pt>
                <c:pt idx="22">
                  <c:v>5053.3493896993305</c:v>
                </c:pt>
                <c:pt idx="23">
                  <c:v>5209.8841609956999</c:v>
                </c:pt>
                <c:pt idx="24">
                  <c:v>5371.3163820365771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1-4471-8330-205F86CD690D}"/>
            </c:ext>
          </c:extLst>
        </c:ser>
        <c:ser>
          <c:idx val="2"/>
          <c:order val="1"/>
          <c:tx>
            <c:strRef>
              <c:f>Arvutus!$AJ$29</c:f>
              <c:strCache>
                <c:ptCount val="1"/>
                <c:pt idx="0">
                  <c:v> Teine sammas kaotatakse ära</c:v>
                </c:pt>
              </c:strCache>
            </c:strRef>
          </c:tx>
          <c:spPr>
            <a:ln w="635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Arvutus!$AJ$30:$AJ$54</c:f>
              <c:numCache>
                <c:formatCode>0</c:formatCode>
                <c:ptCount val="25"/>
                <c:pt idx="0">
                  <c:v>1859.3718907437999</c:v>
                </c:pt>
                <c:pt idx="1">
                  <c:v>1918.4265495156462</c:v>
                </c:pt>
                <c:pt idx="2">
                  <c:v>1981.2804121035954</c:v>
                </c:pt>
                <c:pt idx="3">
                  <c:v>2046.2143547750511</c:v>
                </c:pt>
                <c:pt idx="4">
                  <c:v>2113.2978994377295</c:v>
                </c:pt>
                <c:pt idx="5">
                  <c:v>2182.6029138901185</c:v>
                </c:pt>
                <c:pt idx="6">
                  <c:v>2254.2036916980023</c:v>
                </c:pt>
                <c:pt idx="7">
                  <c:v>2325.9354183556597</c:v>
                </c:pt>
                <c:pt idx="8">
                  <c:v>2399.9727539849118</c:v>
                </c:pt>
                <c:pt idx="9">
                  <c:v>2474.0024830291054</c:v>
                </c:pt>
                <c:pt idx="10">
                  <c:v>2550.3387451956251</c:v>
                </c:pt>
                <c:pt idx="11">
                  <c:v>2629.05411439414</c:v>
                </c:pt>
                <c:pt idx="12">
                  <c:v>2710.2234697041704</c:v>
                </c:pt>
                <c:pt idx="13">
                  <c:v>2793.92406924953</c:v>
                </c:pt>
                <c:pt idx="14">
                  <c:v>2880.2356264598598</c:v>
                </c:pt>
                <c:pt idx="15">
                  <c:v>2969.2403887969867</c:v>
                </c:pt>
                <c:pt idx="16">
                  <c:v>3061.0232190263578</c:v>
                </c:pt>
                <c:pt idx="17">
                  <c:v>3155.6716791164527</c:v>
                </c:pt>
                <c:pt idx="18">
                  <c:v>3253.2761168517836</c:v>
                </c:pt>
                <c:pt idx="19">
                  <c:v>3353.9297552479102</c:v>
                </c:pt>
                <c:pt idx="20">
                  <c:v>3457.7287848597853</c:v>
                </c:pt>
                <c:pt idx="21">
                  <c:v>3564.7724590777516</c:v>
                </c:pt>
                <c:pt idx="22">
                  <c:v>3675.163192508604</c:v>
                </c:pt>
                <c:pt idx="23">
                  <c:v>3789.0066625423269</c:v>
                </c:pt>
                <c:pt idx="24">
                  <c:v>3906.4119142084201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71-4471-8330-205F86CD690D}"/>
            </c:ext>
          </c:extLst>
        </c:ser>
        <c:ser>
          <c:idx val="0"/>
          <c:order val="2"/>
          <c:tx>
            <c:strRef>
              <c:f>Arvutus!$AH$29</c:f>
              <c:strCache>
                <c:ptCount val="1"/>
                <c:pt idx="0">
                  <c:v> Praegune süsteem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Arvutus!$AE$30:$AE$54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Arvutus!$AH$30:$AH$54</c:f>
              <c:numCache>
                <c:formatCode>0</c:formatCode>
                <c:ptCount val="25"/>
                <c:pt idx="0">
                  <c:v>3253.1747348671788</c:v>
                </c:pt>
                <c:pt idx="1">
                  <c:v>3312.2293936390251</c:v>
                </c:pt>
                <c:pt idx="2">
                  <c:v>3375.0832562269743</c:v>
                </c:pt>
                <c:pt idx="3">
                  <c:v>3440.0171988984303</c:v>
                </c:pt>
                <c:pt idx="4">
                  <c:v>3507.1007435611082</c:v>
                </c:pt>
                <c:pt idx="5">
                  <c:v>3576.4057580134977</c:v>
                </c:pt>
                <c:pt idx="6">
                  <c:v>3648.0065358213815</c:v>
                </c:pt>
                <c:pt idx="7">
                  <c:v>3719.7382624790389</c:v>
                </c:pt>
                <c:pt idx="8">
                  <c:v>3793.775598108291</c:v>
                </c:pt>
                <c:pt idx="9">
                  <c:v>3867.8053271524841</c:v>
                </c:pt>
                <c:pt idx="10">
                  <c:v>3944.1415893190042</c:v>
                </c:pt>
                <c:pt idx="11">
                  <c:v>4022.8569585175192</c:v>
                </c:pt>
                <c:pt idx="12">
                  <c:v>4104.0263138275495</c:v>
                </c:pt>
                <c:pt idx="13">
                  <c:v>4187.7269133729087</c:v>
                </c:pt>
                <c:pt idx="14">
                  <c:v>4274.0384705832384</c:v>
                </c:pt>
                <c:pt idx="15">
                  <c:v>4363.0432329203659</c:v>
                </c:pt>
                <c:pt idx="16">
                  <c:v>4454.8260631497369</c:v>
                </c:pt>
                <c:pt idx="17">
                  <c:v>4549.4745232398318</c:v>
                </c:pt>
                <c:pt idx="18">
                  <c:v>4647.0789609751628</c:v>
                </c:pt>
                <c:pt idx="19">
                  <c:v>4747.7325993712893</c:v>
                </c:pt>
                <c:pt idx="20">
                  <c:v>4851.5316289831644</c:v>
                </c:pt>
                <c:pt idx="21">
                  <c:v>4958.5753032011307</c:v>
                </c:pt>
                <c:pt idx="22">
                  <c:v>5068.9660366319831</c:v>
                </c:pt>
                <c:pt idx="23">
                  <c:v>5182.8095066657061</c:v>
                </c:pt>
                <c:pt idx="24">
                  <c:v>5300.2147583317992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1-4471-8330-205F86CD6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77056"/>
        <c:axId val="44487040"/>
      </c:lineChart>
      <c:catAx>
        <c:axId val="444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t-EE"/>
          </a:p>
        </c:txPr>
        <c:crossAx val="44487040"/>
        <c:crosses val="autoZero"/>
        <c:auto val="1"/>
        <c:lblAlgn val="ctr"/>
        <c:lblOffset val="100"/>
        <c:noMultiLvlLbl val="0"/>
      </c:catAx>
      <c:valAx>
        <c:axId val="44487040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t-EE"/>
          </a:p>
        </c:txPr>
        <c:crossAx val="44477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15405872193436959"/>
          <c:w val="0.98715128445201661"/>
          <c:h val="0.14037571665041826"/>
        </c:manualLayout>
      </c:layout>
      <c:overlay val="0"/>
      <c:txPr>
        <a:bodyPr/>
        <a:lstStyle/>
        <a:p>
          <a:pPr>
            <a:defRPr sz="1200"/>
          </a:pPr>
          <a:endParaRPr lang="et-E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t-E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85725</xdr:rowOff>
    </xdr:from>
    <xdr:to>
      <xdr:col>8</xdr:col>
      <xdr:colOff>114300</xdr:colOff>
      <xdr:row>5</xdr:row>
      <xdr:rowOff>114300</xdr:rowOff>
    </xdr:to>
    <xdr:sp macro="" textlink="">
      <xdr:nvSpPr>
        <xdr:cNvPr id="4" name="Nool: vasaknoo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5" y="85725"/>
          <a:ext cx="1628775" cy="9810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t-EE" sz="1100"/>
            <a:t>Siin saad ise eelduseid</a:t>
          </a:r>
          <a:r>
            <a:rPr lang="et-EE" sz="1100" baseline="0"/>
            <a:t> muuta</a:t>
          </a:r>
          <a:endParaRPr lang="et-EE" sz="1100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12</xdr:col>
      <xdr:colOff>552000</xdr:colOff>
      <xdr:row>23</xdr:row>
      <xdr:rowOff>171000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79ADE2BD-D1B5-468A-8B03-BF58BBB97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17</xdr:col>
      <xdr:colOff>590100</xdr:colOff>
      <xdr:row>23</xdr:row>
      <xdr:rowOff>171000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B878B8A-CD59-484C-A04D-0888C6468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24</xdr:col>
      <xdr:colOff>95250</xdr:colOff>
      <xdr:row>23</xdr:row>
      <xdr:rowOff>171000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40518F3-F1CC-4789-9BD3-C3D90C6D8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0.0092</cdr:y>
    </cdr:from>
    <cdr:to>
      <cdr:x>1</cdr:x>
      <cdr:y>0.14023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886325" cy="72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400" b="1"/>
            <a:t>1990.</a:t>
          </a:r>
          <a:r>
            <a:rPr lang="et-EE" sz="1400" b="1" baseline="0"/>
            <a:t> aastal sündinu esimese pensioni suurus</a:t>
          </a:r>
          <a:endParaRPr lang="et-EE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0.18785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600000" cy="676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1990.</a:t>
          </a:r>
          <a:r>
            <a:rPr lang="et-EE" sz="1400" b="1" baseline="0"/>
            <a:t> aastal sündinu pensioni suhe keskmisesse palka pensionil oldud aja lõikes</a:t>
          </a:r>
          <a:endParaRPr lang="et-EE" sz="1400" b="1"/>
        </a:p>
      </cdr:txBody>
    </cdr:sp>
  </cdr:relSizeAnchor>
  <cdr:relSizeAnchor xmlns:cdr="http://schemas.openxmlformats.org/drawingml/2006/chartDrawing">
    <cdr:from>
      <cdr:x>0.10721</cdr:x>
      <cdr:y>0.94737</cdr:y>
    </cdr:from>
    <cdr:to>
      <cdr:x>1</cdr:x>
      <cdr:y>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23875" y="5143501"/>
          <a:ext cx="436245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t-EE" sz="1000" i="1"/>
            <a:t>mitmes</a:t>
          </a:r>
          <a:r>
            <a:rPr lang="et-EE" sz="1000" i="1" baseline="0"/>
            <a:t> aasta pensionil</a:t>
          </a:r>
          <a:endParaRPr lang="et-EE" sz="10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0.16839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771900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1990.</a:t>
          </a:r>
          <a:r>
            <a:rPr lang="et-EE" sz="1400" b="1" baseline="0"/>
            <a:t> aastal sündinu ühe kuu pension pensionil oldud aja lõikes</a:t>
          </a:r>
          <a:endParaRPr lang="et-EE" sz="1400" b="1"/>
        </a:p>
      </cdr:txBody>
    </cdr:sp>
  </cdr:relSizeAnchor>
  <cdr:relSizeAnchor xmlns:cdr="http://schemas.openxmlformats.org/drawingml/2006/chartDrawing">
    <cdr:from>
      <cdr:x>0.10721</cdr:x>
      <cdr:y>0.94737</cdr:y>
    </cdr:from>
    <cdr:to>
      <cdr:x>1</cdr:x>
      <cdr:y>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23875" y="5143501"/>
          <a:ext cx="4362450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t-EE" sz="1000" i="1"/>
            <a:t>mitmes</a:t>
          </a:r>
          <a:r>
            <a:rPr lang="et-EE" sz="1000" i="1" baseline="0"/>
            <a:t> aasta pensionil</a:t>
          </a:r>
          <a:endParaRPr lang="et-EE" sz="1000" i="1"/>
        </a:p>
      </cdr:txBody>
    </cdr:sp>
  </cdr:relSizeAnchor>
</c:userShape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7"/>
  <sheetViews>
    <sheetView tabSelected="1" workbookViewId="0">
      <pane xSplit="2" ySplit="26" topLeftCell="C27" activePane="bottomRight" state="frozen"/>
      <selection pane="topRight" activeCell="C1" sqref="C1"/>
      <selection pane="bottomLeft" activeCell="A5" sqref="A5"/>
      <selection pane="bottomRight" activeCell="D19" sqref="D19"/>
    </sheetView>
  </sheetViews>
  <sheetFormatPr defaultRowHeight="14.5" x14ac:dyDescent="0.35"/>
  <cols>
    <col min="3" max="3" width="13.81640625" bestFit="1" customWidth="1"/>
    <col min="4" max="4" width="14.7265625" bestFit="1" customWidth="1"/>
    <col min="13" max="13" width="11.453125" bestFit="1" customWidth="1"/>
    <col min="16" max="16" width="17.7265625" bestFit="1" customWidth="1"/>
    <col min="18" max="19" width="9.453125" bestFit="1" customWidth="1"/>
  </cols>
  <sheetData>
    <row r="1" spans="3:19" x14ac:dyDescent="0.35">
      <c r="D1" s="1" t="s">
        <v>29</v>
      </c>
      <c r="E1" s="2">
        <v>19</v>
      </c>
      <c r="L1" s="1" t="s">
        <v>34</v>
      </c>
      <c r="M1" s="4">
        <f>SUMIF($B:$B,$E$3,E:E)+SUMIF($B:$B,$E$3,F:F)*SUMIF($B:$B,$E$3,K:K)</f>
        <v>1859.3718907437999</v>
      </c>
      <c r="Q1" t="s">
        <v>39</v>
      </c>
      <c r="R1" t="s">
        <v>40</v>
      </c>
      <c r="S1" t="s">
        <v>41</v>
      </c>
    </row>
    <row r="2" spans="3:19" x14ac:dyDescent="0.35">
      <c r="D2" s="1" t="s">
        <v>26</v>
      </c>
      <c r="E2" s="2">
        <v>20</v>
      </c>
      <c r="L2" s="1" t="s">
        <v>36</v>
      </c>
      <c r="M2" s="4">
        <f>SUMIF($B:$B,$E$3,L:L)</f>
        <v>264199.99062980193</v>
      </c>
      <c r="P2" t="s">
        <v>42</v>
      </c>
      <c r="Q2" s="4">
        <f>M1</f>
        <v>1859.3718907437999</v>
      </c>
      <c r="R2" s="4">
        <f>M3</f>
        <v>1393.8028441233789</v>
      </c>
      <c r="S2" s="4">
        <f>Q2+R2</f>
        <v>3253.1747348671788</v>
      </c>
    </row>
    <row r="3" spans="3:19" x14ac:dyDescent="0.35">
      <c r="D3" s="1" t="s">
        <v>27</v>
      </c>
      <c r="E3" s="2">
        <v>70</v>
      </c>
      <c r="L3" s="1" t="s">
        <v>38</v>
      </c>
      <c r="M3" s="4">
        <f>-PMT(E6/12,E1*12,M2)</f>
        <v>1393.8028441233789</v>
      </c>
      <c r="N3" s="4"/>
      <c r="P3" t="s">
        <v>45</v>
      </c>
      <c r="Q3" s="4">
        <f>Q2/16*22</f>
        <v>2556.6363497727248</v>
      </c>
      <c r="R3" s="4"/>
      <c r="S3" s="4">
        <f t="shared" ref="S3:S4" si="0">Q3+R3</f>
        <v>2556.6363497727248</v>
      </c>
    </row>
    <row r="4" spans="3:19" x14ac:dyDescent="0.35">
      <c r="D4" s="1" t="s">
        <v>28</v>
      </c>
      <c r="E4" s="3">
        <v>1</v>
      </c>
      <c r="P4" t="s">
        <v>44</v>
      </c>
      <c r="Q4" s="4">
        <f>Q2</f>
        <v>1859.3718907437999</v>
      </c>
      <c r="R4" s="4"/>
      <c r="S4" s="4">
        <f t="shared" si="0"/>
        <v>1859.3718907437999</v>
      </c>
    </row>
    <row r="5" spans="3:19" x14ac:dyDescent="0.35">
      <c r="D5" s="1" t="s">
        <v>33</v>
      </c>
      <c r="E5" s="6">
        <v>4.1000000000000002E-2</v>
      </c>
    </row>
    <row r="6" spans="3:19" x14ac:dyDescent="0.35">
      <c r="D6" s="1" t="s">
        <v>37</v>
      </c>
      <c r="E6" s="6">
        <v>0.02</v>
      </c>
    </row>
    <row r="7" spans="3:19" x14ac:dyDescent="0.35">
      <c r="D7" s="1" t="s">
        <v>43</v>
      </c>
      <c r="E7" s="3">
        <f>11628.6/1065/12</f>
        <v>0.90990610328638499</v>
      </c>
    </row>
    <row r="8" spans="3:19" x14ac:dyDescent="0.35">
      <c r="D8" s="1"/>
      <c r="E8" s="1"/>
      <c r="F8" s="1"/>
    </row>
    <row r="9" spans="3:19" x14ac:dyDescent="0.35">
      <c r="D9" s="1"/>
      <c r="E9" s="1"/>
      <c r="F9" s="1"/>
    </row>
    <row r="10" spans="3:19" x14ac:dyDescent="0.35">
      <c r="D10" s="1"/>
      <c r="E10" s="1"/>
      <c r="F10" s="1"/>
    </row>
    <row r="11" spans="3:19" x14ac:dyDescent="0.35">
      <c r="C11" t="s">
        <v>51</v>
      </c>
      <c r="D11" s="1"/>
      <c r="E11" s="1"/>
      <c r="F11" s="1"/>
    </row>
    <row r="12" spans="3:19" x14ac:dyDescent="0.35">
      <c r="D12" s="1"/>
      <c r="E12" s="1"/>
      <c r="F12" s="1"/>
    </row>
    <row r="13" spans="3:19" x14ac:dyDescent="0.35">
      <c r="C13" t="s">
        <v>50</v>
      </c>
      <c r="D13" s="1"/>
      <c r="E13" s="1"/>
      <c r="F13" s="1"/>
    </row>
    <row r="14" spans="3:19" x14ac:dyDescent="0.35">
      <c r="D14" s="1"/>
      <c r="E14" s="1"/>
      <c r="F14" s="1"/>
    </row>
    <row r="15" spans="3:19" x14ac:dyDescent="0.35">
      <c r="D15" s="1"/>
      <c r="E15" s="1"/>
      <c r="F15" s="1"/>
    </row>
    <row r="16" spans="3:19" x14ac:dyDescent="0.35">
      <c r="D16" s="1"/>
      <c r="E16" s="1"/>
      <c r="F16" s="1"/>
    </row>
    <row r="17" spans="1:41" x14ac:dyDescent="0.35">
      <c r="D17" s="1"/>
      <c r="E17" s="1"/>
      <c r="F17" s="1"/>
    </row>
    <row r="18" spans="1:41" x14ac:dyDescent="0.35">
      <c r="D18" s="1"/>
      <c r="E18" s="1"/>
      <c r="F18" s="1"/>
    </row>
    <row r="19" spans="1:41" x14ac:dyDescent="0.35">
      <c r="D19" s="1"/>
      <c r="E19" s="1"/>
      <c r="F19" s="1"/>
    </row>
    <row r="20" spans="1:41" x14ac:dyDescent="0.35">
      <c r="D20" s="1"/>
      <c r="E20" s="1"/>
      <c r="F20" s="1"/>
    </row>
    <row r="21" spans="1:41" x14ac:dyDescent="0.35">
      <c r="D21" s="1"/>
      <c r="E21" s="1"/>
      <c r="F21" s="1"/>
    </row>
    <row r="22" spans="1:41" x14ac:dyDescent="0.35">
      <c r="D22" s="1"/>
      <c r="E22" s="1"/>
      <c r="F22" s="1"/>
    </row>
    <row r="25" spans="1:41" x14ac:dyDescent="0.35">
      <c r="C25" s="7" t="s">
        <v>25</v>
      </c>
      <c r="D25" s="7"/>
      <c r="E25" s="7"/>
      <c r="F25" s="7"/>
    </row>
    <row r="26" spans="1:41" x14ac:dyDescent="0.35">
      <c r="C26" t="s">
        <v>20</v>
      </c>
      <c r="D26" t="s">
        <v>14</v>
      </c>
      <c r="E26" t="s">
        <v>23</v>
      </c>
      <c r="F26" t="s">
        <v>24</v>
      </c>
      <c r="I26" t="s">
        <v>30</v>
      </c>
      <c r="J26" t="s">
        <v>31</v>
      </c>
      <c r="K26" t="s">
        <v>32</v>
      </c>
      <c r="L26" t="s">
        <v>35</v>
      </c>
    </row>
    <row r="27" spans="1:41" x14ac:dyDescent="0.35">
      <c r="A27">
        <v>1990</v>
      </c>
      <c r="B27">
        <v>0</v>
      </c>
      <c r="I27">
        <f>IF(AND(B27&gt;$E$2-1,B27&lt;$E$3),C27*$E$4,0)</f>
        <v>0</v>
      </c>
      <c r="J27">
        <f>I27*0.06</f>
        <v>0</v>
      </c>
      <c r="R27" s="4"/>
      <c r="S27" s="4"/>
    </row>
    <row r="28" spans="1:41" x14ac:dyDescent="0.35">
      <c r="A28">
        <v>1991</v>
      </c>
      <c r="B28">
        <v>1</v>
      </c>
      <c r="I28">
        <f t="shared" ref="I28:I91" si="1">IF(AND(B28&gt;$E$2-1,B28&lt;$E$3),C28*$E$4,0)</f>
        <v>0</v>
      </c>
      <c r="J28">
        <f t="shared" ref="J28:J91" si="2">I28*0.06</f>
        <v>0</v>
      </c>
    </row>
    <row r="29" spans="1:41" x14ac:dyDescent="0.35">
      <c r="A29">
        <v>1992</v>
      </c>
      <c r="B29">
        <v>2</v>
      </c>
      <c r="I29">
        <f t="shared" si="1"/>
        <v>0</v>
      </c>
      <c r="J29">
        <f t="shared" si="2"/>
        <v>0</v>
      </c>
      <c r="R29" s="4"/>
      <c r="AF29" t="s">
        <v>39</v>
      </c>
      <c r="AG29" t="s">
        <v>40</v>
      </c>
      <c r="AH29" t="s">
        <v>46</v>
      </c>
      <c r="AI29" t="s">
        <v>47</v>
      </c>
      <c r="AJ29" t="s">
        <v>48</v>
      </c>
      <c r="AK29" t="s">
        <v>49</v>
      </c>
      <c r="AM29" t="s">
        <v>46</v>
      </c>
      <c r="AN29" t="s">
        <v>47</v>
      </c>
      <c r="AO29" t="s">
        <v>48</v>
      </c>
    </row>
    <row r="30" spans="1:41" x14ac:dyDescent="0.35">
      <c r="A30">
        <v>1993</v>
      </c>
      <c r="B30">
        <v>3</v>
      </c>
      <c r="I30">
        <f t="shared" si="1"/>
        <v>0</v>
      </c>
      <c r="J30">
        <f t="shared" si="2"/>
        <v>0</v>
      </c>
      <c r="AE30">
        <v>1</v>
      </c>
      <c r="AF30" s="5">
        <f t="shared" ref="AF30:AF54" si="3">SUMIF($B:$B,$E$3+AE30-1,E:E)+SUMIF($B:$B,$E$3+AE30-1,F:F)*SUMIF($B:$B,$E$3,K:K)</f>
        <v>1859.3718907437999</v>
      </c>
      <c r="AG30" s="4">
        <f>R2</f>
        <v>1393.8028441233789</v>
      </c>
      <c r="AH30" s="5">
        <f>SUM(AF30:AG30)</f>
        <v>3253.1747348671788</v>
      </c>
      <c r="AI30">
        <f>AF30*22/16</f>
        <v>2556.6363497727248</v>
      </c>
      <c r="AJ30" s="5">
        <f>AF30</f>
        <v>1859.3718907437999</v>
      </c>
      <c r="AK30">
        <f t="shared" ref="AK30:AK54" si="4">SUMIF($B:$B,$E$3+AE30-1,C:C)</f>
        <v>7509.328119226192</v>
      </c>
      <c r="AM30">
        <f>AH30/$AK30</f>
        <v>0.43321781698925232</v>
      </c>
      <c r="AN30">
        <f t="shared" ref="AN30:AO30" si="5">AI30/$AK30</f>
        <v>0.34046139803465886</v>
      </c>
      <c r="AO30">
        <f t="shared" si="5"/>
        <v>0.24760828947975191</v>
      </c>
    </row>
    <row r="31" spans="1:41" x14ac:dyDescent="0.35">
      <c r="A31">
        <v>1994</v>
      </c>
      <c r="B31">
        <v>4</v>
      </c>
      <c r="I31">
        <f t="shared" si="1"/>
        <v>0</v>
      </c>
      <c r="J31">
        <f t="shared" si="2"/>
        <v>0</v>
      </c>
      <c r="AE31">
        <v>2</v>
      </c>
      <c r="AF31" s="5">
        <f t="shared" si="3"/>
        <v>1918.4265495156462</v>
      </c>
      <c r="AG31" s="4">
        <f>AG30</f>
        <v>1393.8028441233789</v>
      </c>
      <c r="AH31" s="5">
        <f t="shared" ref="AH31:AH54" si="6">SUM(AF31:AG31)</f>
        <v>3312.2293936390251</v>
      </c>
      <c r="AI31">
        <f t="shared" ref="AI31:AI54" si="7">AF31*22/16</f>
        <v>2637.8365055840136</v>
      </c>
      <c r="AJ31" s="5">
        <f t="shared" ref="AJ31:AJ54" si="8">AF31</f>
        <v>1918.4265495156462</v>
      </c>
      <c r="AK31">
        <f t="shared" si="4"/>
        <v>7788.5979485137686</v>
      </c>
      <c r="AM31">
        <f t="shared" ref="AM31:AM54" si="9">AH31/$AK31</f>
        <v>0.42526644917793832</v>
      </c>
      <c r="AN31">
        <f t="shared" ref="AN31:AN54" si="10">AI31/$AK31</f>
        <v>0.33867924920779474</v>
      </c>
      <c r="AO31">
        <f t="shared" ref="AO31:AO54" si="11">AJ31/$AK31</f>
        <v>0.24631218124203255</v>
      </c>
    </row>
    <row r="32" spans="1:41" x14ac:dyDescent="0.35">
      <c r="A32">
        <v>1995</v>
      </c>
      <c r="B32">
        <v>5</v>
      </c>
      <c r="I32">
        <f t="shared" si="1"/>
        <v>0</v>
      </c>
      <c r="J32">
        <f t="shared" si="2"/>
        <v>0</v>
      </c>
      <c r="AE32">
        <v>3</v>
      </c>
      <c r="AF32" s="5">
        <f t="shared" si="3"/>
        <v>1981.2804121035954</v>
      </c>
      <c r="AG32" s="4">
        <f t="shared" ref="AG32:AG54" si="12">AG31</f>
        <v>1393.8028441233789</v>
      </c>
      <c r="AH32" s="5">
        <f t="shared" si="6"/>
        <v>3375.0832562269743</v>
      </c>
      <c r="AI32">
        <f t="shared" si="7"/>
        <v>2724.2605666424438</v>
      </c>
      <c r="AJ32" s="5">
        <f t="shared" si="8"/>
        <v>1981.2804121035954</v>
      </c>
      <c r="AK32">
        <f t="shared" si="4"/>
        <v>8076.9611986532063</v>
      </c>
      <c r="AM32">
        <f t="shared" si="9"/>
        <v>0.41786547851557748</v>
      </c>
      <c r="AN32">
        <f t="shared" si="10"/>
        <v>0.33728781154683535</v>
      </c>
      <c r="AO32">
        <f t="shared" si="11"/>
        <v>0.24530022657951658</v>
      </c>
    </row>
    <row r="33" spans="1:41" x14ac:dyDescent="0.35">
      <c r="A33">
        <v>1996</v>
      </c>
      <c r="B33">
        <v>6</v>
      </c>
      <c r="I33">
        <f t="shared" si="1"/>
        <v>0</v>
      </c>
      <c r="J33">
        <f t="shared" si="2"/>
        <v>0</v>
      </c>
      <c r="AE33">
        <v>4</v>
      </c>
      <c r="AF33" s="5">
        <f t="shared" si="3"/>
        <v>2046.2143547750511</v>
      </c>
      <c r="AG33" s="4">
        <f t="shared" si="12"/>
        <v>1393.8028441233789</v>
      </c>
      <c r="AH33" s="5">
        <f t="shared" si="6"/>
        <v>3440.0171988984303</v>
      </c>
      <c r="AI33">
        <f t="shared" si="7"/>
        <v>2813.544737815695</v>
      </c>
      <c r="AJ33" s="5">
        <f t="shared" si="8"/>
        <v>2046.2143547750511</v>
      </c>
      <c r="AK33">
        <f t="shared" si="4"/>
        <v>8374.658354409461</v>
      </c>
      <c r="AM33">
        <f t="shared" si="9"/>
        <v>0.41076507880314633</v>
      </c>
      <c r="AN33">
        <f t="shared" si="10"/>
        <v>0.33595934529487947</v>
      </c>
      <c r="AO33">
        <f t="shared" si="11"/>
        <v>0.24433406930536689</v>
      </c>
    </row>
    <row r="34" spans="1:41" x14ac:dyDescent="0.35">
      <c r="A34">
        <v>1997</v>
      </c>
      <c r="B34">
        <v>7</v>
      </c>
      <c r="I34">
        <f t="shared" si="1"/>
        <v>0</v>
      </c>
      <c r="J34">
        <f t="shared" si="2"/>
        <v>0</v>
      </c>
      <c r="AE34">
        <v>5</v>
      </c>
      <c r="AF34" s="5">
        <f t="shared" si="3"/>
        <v>2113.2978994377295</v>
      </c>
      <c r="AG34" s="4">
        <f t="shared" si="12"/>
        <v>1393.8028441233789</v>
      </c>
      <c r="AH34" s="5">
        <f t="shared" si="6"/>
        <v>3507.1007435611082</v>
      </c>
      <c r="AI34">
        <f t="shared" si="7"/>
        <v>2905.7846117268782</v>
      </c>
      <c r="AJ34" s="5">
        <f t="shared" si="8"/>
        <v>2113.2978994377295</v>
      </c>
      <c r="AK34">
        <f t="shared" si="4"/>
        <v>8681.9414861103705</v>
      </c>
      <c r="AM34">
        <f t="shared" si="9"/>
        <v>0.40395351076390834</v>
      </c>
      <c r="AN34">
        <f t="shared" si="10"/>
        <v>0.33469295046224851</v>
      </c>
      <c r="AO34">
        <f t="shared" si="11"/>
        <v>0.24341305488163525</v>
      </c>
    </row>
    <row r="35" spans="1:41" x14ac:dyDescent="0.35">
      <c r="A35">
        <v>1998</v>
      </c>
      <c r="B35">
        <v>8</v>
      </c>
      <c r="I35">
        <f t="shared" si="1"/>
        <v>0</v>
      </c>
      <c r="J35">
        <f t="shared" si="2"/>
        <v>0</v>
      </c>
      <c r="AE35">
        <v>6</v>
      </c>
      <c r="AF35" s="5">
        <f t="shared" si="3"/>
        <v>2182.6029138901185</v>
      </c>
      <c r="AG35" s="4">
        <f t="shared" si="12"/>
        <v>1393.8028441233789</v>
      </c>
      <c r="AH35" s="5">
        <f t="shared" si="6"/>
        <v>3576.4057580134977</v>
      </c>
      <c r="AI35">
        <f t="shared" si="7"/>
        <v>3001.0790065989131</v>
      </c>
      <c r="AJ35" s="5">
        <f t="shared" si="8"/>
        <v>2182.6029138901185</v>
      </c>
      <c r="AK35">
        <f t="shared" si="4"/>
        <v>8999.0626074698157</v>
      </c>
      <c r="AM35">
        <f t="shared" si="9"/>
        <v>0.39741981070837812</v>
      </c>
      <c r="AN35">
        <f t="shared" si="10"/>
        <v>0.3334879573021105</v>
      </c>
      <c r="AO35">
        <f t="shared" si="11"/>
        <v>0.24253669621971671</v>
      </c>
    </row>
    <row r="36" spans="1:41" x14ac:dyDescent="0.35">
      <c r="A36">
        <v>1999</v>
      </c>
      <c r="B36">
        <v>9</v>
      </c>
      <c r="I36">
        <f t="shared" si="1"/>
        <v>0</v>
      </c>
      <c r="J36">
        <f t="shared" si="2"/>
        <v>0</v>
      </c>
      <c r="AE36">
        <v>7</v>
      </c>
      <c r="AF36" s="5">
        <f t="shared" si="3"/>
        <v>2254.2036916980023</v>
      </c>
      <c r="AG36" s="4">
        <f t="shared" si="12"/>
        <v>1393.8028441233789</v>
      </c>
      <c r="AH36" s="5">
        <f t="shared" si="6"/>
        <v>3648.0065358213815</v>
      </c>
      <c r="AI36">
        <f t="shared" si="7"/>
        <v>3099.5300760847531</v>
      </c>
      <c r="AJ36" s="5">
        <f t="shared" si="8"/>
        <v>2254.2036916980023</v>
      </c>
      <c r="AK36">
        <f t="shared" si="4"/>
        <v>9326.281732006024</v>
      </c>
      <c r="AM36">
        <f t="shared" si="9"/>
        <v>0.39115337072674067</v>
      </c>
      <c r="AN36">
        <f t="shared" si="10"/>
        <v>0.33234360328701584</v>
      </c>
      <c r="AO36">
        <f t="shared" si="11"/>
        <v>0.24170443875419334</v>
      </c>
    </row>
    <row r="37" spans="1:41" x14ac:dyDescent="0.35">
      <c r="A37">
        <v>2000</v>
      </c>
      <c r="B37">
        <v>10</v>
      </c>
      <c r="C37">
        <f>'RMi prognoos'!L2</f>
        <v>313.61445937136506</v>
      </c>
      <c r="I37">
        <f t="shared" si="1"/>
        <v>0</v>
      </c>
      <c r="J37">
        <f t="shared" si="2"/>
        <v>0</v>
      </c>
      <c r="K37">
        <f>K36+I37/(C37*$E$7)*0.8</f>
        <v>0</v>
      </c>
      <c r="L37">
        <f>L36*(1+$E$5)+J36*12*(1+$E$5/2)</f>
        <v>0</v>
      </c>
      <c r="AE37">
        <v>8</v>
      </c>
      <c r="AF37" s="5">
        <f t="shared" si="3"/>
        <v>2325.9354183556597</v>
      </c>
      <c r="AG37" s="4">
        <f t="shared" si="12"/>
        <v>1393.8028441233789</v>
      </c>
      <c r="AH37" s="5">
        <f t="shared" si="6"/>
        <v>3719.7382624790389</v>
      </c>
      <c r="AI37">
        <f t="shared" si="7"/>
        <v>3198.161200239032</v>
      </c>
      <c r="AJ37" s="5">
        <f t="shared" si="8"/>
        <v>2325.9354183556597</v>
      </c>
      <c r="AK37">
        <f t="shared" si="4"/>
        <v>9663.8653973454147</v>
      </c>
      <c r="AM37">
        <f t="shared" si="9"/>
        <v>0.38491205222092817</v>
      </c>
      <c r="AN37">
        <f t="shared" si="10"/>
        <v>0.3309401640794315</v>
      </c>
      <c r="AO37">
        <f t="shared" si="11"/>
        <v>0.240683755694132</v>
      </c>
    </row>
    <row r="38" spans="1:41" x14ac:dyDescent="0.35">
      <c r="A38">
        <v>2001</v>
      </c>
      <c r="B38">
        <v>11</v>
      </c>
      <c r="C38">
        <f>'RMi prognoos'!L3</f>
        <v>352.15318343921365</v>
      </c>
      <c r="I38">
        <f t="shared" si="1"/>
        <v>0</v>
      </c>
      <c r="J38">
        <f t="shared" si="2"/>
        <v>0</v>
      </c>
      <c r="K38">
        <f t="shared" ref="K38:K96" si="13">K37+I38/(C38*$E$7)*0.8</f>
        <v>0</v>
      </c>
      <c r="L38">
        <f t="shared" ref="L38:L96" si="14">L37*(1+$E$5)+J37*12*(1+$E$5/2)</f>
        <v>0</v>
      </c>
      <c r="AE38">
        <v>9</v>
      </c>
      <c r="AF38" s="5">
        <f t="shared" si="3"/>
        <v>2399.9727539849118</v>
      </c>
      <c r="AG38" s="4">
        <f t="shared" si="12"/>
        <v>1393.8028441233789</v>
      </c>
      <c r="AH38" s="5">
        <f t="shared" si="6"/>
        <v>3793.775598108291</v>
      </c>
      <c r="AI38">
        <f t="shared" si="7"/>
        <v>3299.9625367292538</v>
      </c>
      <c r="AJ38" s="5">
        <f t="shared" si="8"/>
        <v>2399.9727539849118</v>
      </c>
      <c r="AK38">
        <f t="shared" si="4"/>
        <v>10012.084521597664</v>
      </c>
      <c r="AM38">
        <f t="shared" si="9"/>
        <v>0.37891965353713419</v>
      </c>
      <c r="AN38">
        <f t="shared" si="10"/>
        <v>0.32959795031800898</v>
      </c>
      <c r="AO38">
        <f t="shared" si="11"/>
        <v>0.23970760023127927</v>
      </c>
    </row>
    <row r="39" spans="1:41" x14ac:dyDescent="0.35">
      <c r="A39">
        <v>2002</v>
      </c>
      <c r="B39">
        <v>12</v>
      </c>
      <c r="C39">
        <f>'RMi prognoos'!L4</f>
        <v>392.67316861171116</v>
      </c>
      <c r="D39">
        <f>'RMi prognoos'!P4</f>
        <v>8.4</v>
      </c>
      <c r="I39">
        <f t="shared" si="1"/>
        <v>0</v>
      </c>
      <c r="J39">
        <f t="shared" si="2"/>
        <v>0</v>
      </c>
      <c r="K39">
        <f t="shared" si="13"/>
        <v>0</v>
      </c>
      <c r="L39">
        <f t="shared" si="14"/>
        <v>0</v>
      </c>
      <c r="AE39">
        <v>10</v>
      </c>
      <c r="AF39" s="5">
        <f t="shared" si="3"/>
        <v>2474.0024830291054</v>
      </c>
      <c r="AG39" s="4">
        <f t="shared" si="12"/>
        <v>1393.8028441233789</v>
      </c>
      <c r="AH39" s="5">
        <f t="shared" si="6"/>
        <v>3867.8053271524841</v>
      </c>
      <c r="AI39">
        <f t="shared" si="7"/>
        <v>3401.7534141650199</v>
      </c>
      <c r="AJ39" s="5">
        <f t="shared" si="8"/>
        <v>2474.0024830291054</v>
      </c>
      <c r="AK39">
        <f t="shared" si="4"/>
        <v>10371.219836979388</v>
      </c>
      <c r="AM39">
        <f t="shared" si="9"/>
        <v>0.37293639397764228</v>
      </c>
      <c r="AN39">
        <f t="shared" si="10"/>
        <v>0.32799935471773578</v>
      </c>
      <c r="AO39">
        <f t="shared" si="11"/>
        <v>0.23854498524926238</v>
      </c>
    </row>
    <row r="40" spans="1:41" x14ac:dyDescent="0.35">
      <c r="A40">
        <v>2003</v>
      </c>
      <c r="B40">
        <v>13</v>
      </c>
      <c r="C40">
        <f>'RMi prognoos'!L5</f>
        <v>429.67801311467031</v>
      </c>
      <c r="D40">
        <f>'RMi prognoos'!P5</f>
        <v>7.4</v>
      </c>
      <c r="I40">
        <f t="shared" si="1"/>
        <v>0</v>
      </c>
      <c r="J40">
        <f t="shared" si="2"/>
        <v>0</v>
      </c>
      <c r="K40">
        <f t="shared" si="13"/>
        <v>0</v>
      </c>
      <c r="L40">
        <f t="shared" si="14"/>
        <v>0</v>
      </c>
      <c r="AE40">
        <v>11</v>
      </c>
      <c r="AF40" s="5">
        <f t="shared" si="3"/>
        <v>2550.3387451956251</v>
      </c>
      <c r="AG40" s="4">
        <f t="shared" si="12"/>
        <v>1393.8028441233789</v>
      </c>
      <c r="AH40" s="5">
        <f t="shared" si="6"/>
        <v>3944.1415893190042</v>
      </c>
      <c r="AI40">
        <f t="shared" si="7"/>
        <v>3506.7157746439843</v>
      </c>
      <c r="AJ40" s="5">
        <f t="shared" si="8"/>
        <v>2550.3387451956251</v>
      </c>
      <c r="AK40">
        <f t="shared" si="4"/>
        <v>10741.553819541592</v>
      </c>
      <c r="AM40">
        <f t="shared" si="9"/>
        <v>0.36718538635850029</v>
      </c>
      <c r="AN40">
        <f t="shared" si="10"/>
        <v>0.32646261737891075</v>
      </c>
      <c r="AO40">
        <f t="shared" si="11"/>
        <v>0.23742735809375329</v>
      </c>
    </row>
    <row r="41" spans="1:41" x14ac:dyDescent="0.35">
      <c r="A41">
        <v>2004</v>
      </c>
      <c r="B41">
        <v>14</v>
      </c>
      <c r="C41">
        <f>'RMi prognoos'!L6</f>
        <v>465.72418288957346</v>
      </c>
      <c r="D41">
        <f>'RMi prognoos'!P6</f>
        <v>6.3</v>
      </c>
      <c r="I41">
        <f t="shared" si="1"/>
        <v>0</v>
      </c>
      <c r="J41">
        <f t="shared" si="2"/>
        <v>0</v>
      </c>
      <c r="K41">
        <f t="shared" si="13"/>
        <v>0</v>
      </c>
      <c r="L41">
        <f t="shared" si="14"/>
        <v>0</v>
      </c>
      <c r="AE41">
        <v>12</v>
      </c>
      <c r="AF41" s="5">
        <f t="shared" si="3"/>
        <v>2629.05411439414</v>
      </c>
      <c r="AG41" s="4">
        <f t="shared" si="12"/>
        <v>1393.8028441233789</v>
      </c>
      <c r="AH41" s="5">
        <f t="shared" si="6"/>
        <v>4022.8569585175192</v>
      </c>
      <c r="AI41">
        <f t="shared" si="7"/>
        <v>3614.9494072919424</v>
      </c>
      <c r="AJ41" s="5">
        <f t="shared" si="8"/>
        <v>2629.05411439414</v>
      </c>
      <c r="AK41">
        <f t="shared" si="4"/>
        <v>11125.111633128125</v>
      </c>
      <c r="AM41">
        <f t="shared" si="9"/>
        <v>0.36160149139882247</v>
      </c>
      <c r="AN41">
        <f t="shared" si="10"/>
        <v>0.32493601201514433</v>
      </c>
      <c r="AO41">
        <f t="shared" si="11"/>
        <v>0.23631709964737771</v>
      </c>
    </row>
    <row r="42" spans="1:41" x14ac:dyDescent="0.35">
      <c r="A42">
        <v>2005</v>
      </c>
      <c r="B42">
        <v>15</v>
      </c>
      <c r="C42">
        <f>'RMi prognoos'!L7</f>
        <v>515.95873863970451</v>
      </c>
      <c r="D42">
        <f>'RMi prognoos'!P7</f>
        <v>6.7</v>
      </c>
      <c r="I42">
        <f t="shared" si="1"/>
        <v>0</v>
      </c>
      <c r="J42">
        <f t="shared" si="2"/>
        <v>0</v>
      </c>
      <c r="K42">
        <f t="shared" si="13"/>
        <v>0</v>
      </c>
      <c r="L42">
        <f t="shared" si="14"/>
        <v>0</v>
      </c>
      <c r="AE42">
        <v>13</v>
      </c>
      <c r="AF42" s="5">
        <f t="shared" si="3"/>
        <v>2710.2234697041704</v>
      </c>
      <c r="AG42" s="4">
        <f t="shared" si="12"/>
        <v>1393.8028441233789</v>
      </c>
      <c r="AH42" s="5">
        <f t="shared" si="6"/>
        <v>4104.0263138275495</v>
      </c>
      <c r="AI42">
        <f t="shared" si="7"/>
        <v>3726.5572708432342</v>
      </c>
      <c r="AJ42" s="5">
        <f t="shared" si="8"/>
        <v>2710.2234697041704</v>
      </c>
      <c r="AK42">
        <f t="shared" si="4"/>
        <v>11522.365472339519</v>
      </c>
      <c r="AM42">
        <f t="shared" si="9"/>
        <v>0.35617914773486709</v>
      </c>
      <c r="AN42">
        <f t="shared" si="10"/>
        <v>0.32341946450051179</v>
      </c>
      <c r="AO42">
        <f t="shared" si="11"/>
        <v>0.23521415600037224</v>
      </c>
    </row>
    <row r="43" spans="1:41" x14ac:dyDescent="0.35">
      <c r="A43">
        <v>2006</v>
      </c>
      <c r="B43">
        <v>16</v>
      </c>
      <c r="C43">
        <f>'RMi prognoos'!L8</f>
        <v>601.21687778814567</v>
      </c>
      <c r="D43">
        <f>'RMi prognoos'!P8</f>
        <v>9.6999999999999993</v>
      </c>
      <c r="I43">
        <f t="shared" si="1"/>
        <v>0</v>
      </c>
      <c r="J43">
        <f t="shared" si="2"/>
        <v>0</v>
      </c>
      <c r="K43">
        <f t="shared" si="13"/>
        <v>0</v>
      </c>
      <c r="L43">
        <f t="shared" si="14"/>
        <v>0</v>
      </c>
      <c r="AE43">
        <v>14</v>
      </c>
      <c r="AF43" s="5">
        <f t="shared" si="3"/>
        <v>2793.92406924953</v>
      </c>
      <c r="AG43" s="4">
        <f t="shared" si="12"/>
        <v>1393.8028441233789</v>
      </c>
      <c r="AH43" s="5">
        <f t="shared" si="6"/>
        <v>4187.7269133729087</v>
      </c>
      <c r="AI43">
        <f t="shared" si="7"/>
        <v>3841.6455952181036</v>
      </c>
      <c r="AJ43" s="5">
        <f t="shared" si="8"/>
        <v>2793.92406924953</v>
      </c>
      <c r="AK43">
        <f t="shared" si="4"/>
        <v>11933.804392831202</v>
      </c>
      <c r="AM43">
        <f t="shared" si="9"/>
        <v>0.35091298428592754</v>
      </c>
      <c r="AN43">
        <f t="shared" si="10"/>
        <v>0.32191290126439748</v>
      </c>
      <c r="AO43">
        <f t="shared" si="11"/>
        <v>0.23411847364683455</v>
      </c>
    </row>
    <row r="44" spans="1:41" x14ac:dyDescent="0.35">
      <c r="A44">
        <v>2007</v>
      </c>
      <c r="B44">
        <v>17</v>
      </c>
      <c r="C44">
        <f>'RMi prognoos'!L9</f>
        <v>724.50244781613901</v>
      </c>
      <c r="D44">
        <f>'RMi prognoos'!P9</f>
        <v>12.2</v>
      </c>
      <c r="I44">
        <f t="shared" si="1"/>
        <v>0</v>
      </c>
      <c r="J44">
        <f t="shared" si="2"/>
        <v>0</v>
      </c>
      <c r="K44">
        <f t="shared" si="13"/>
        <v>0</v>
      </c>
      <c r="L44">
        <f t="shared" si="14"/>
        <v>0</v>
      </c>
      <c r="AE44">
        <v>15</v>
      </c>
      <c r="AF44" s="5">
        <f t="shared" si="3"/>
        <v>2880.2356264598598</v>
      </c>
      <c r="AG44" s="4">
        <f t="shared" si="12"/>
        <v>1393.8028441233789</v>
      </c>
      <c r="AH44" s="5">
        <f t="shared" si="6"/>
        <v>4274.0384705832384</v>
      </c>
      <c r="AI44">
        <f t="shared" si="7"/>
        <v>3960.3239863823073</v>
      </c>
      <c r="AJ44" s="5">
        <f t="shared" si="8"/>
        <v>2880.2356264598598</v>
      </c>
      <c r="AK44">
        <f t="shared" si="4"/>
        <v>12359.934913385539</v>
      </c>
      <c r="AM44">
        <f t="shared" si="9"/>
        <v>0.34579781370487223</v>
      </c>
      <c r="AN44">
        <f t="shared" si="10"/>
        <v>0.32041624928731322</v>
      </c>
      <c r="AO44">
        <f t="shared" si="11"/>
        <v>0.23302999948168235</v>
      </c>
    </row>
    <row r="45" spans="1:41" x14ac:dyDescent="0.35">
      <c r="A45">
        <v>2008</v>
      </c>
      <c r="B45">
        <v>18</v>
      </c>
      <c r="C45">
        <f>'RMi prognoos'!L10</f>
        <v>825.22720591054929</v>
      </c>
      <c r="D45">
        <f>'RMi prognoos'!P10</f>
        <v>21.6</v>
      </c>
      <c r="I45">
        <f t="shared" si="1"/>
        <v>0</v>
      </c>
      <c r="J45">
        <f t="shared" si="2"/>
        <v>0</v>
      </c>
      <c r="K45">
        <f t="shared" si="13"/>
        <v>0</v>
      </c>
      <c r="L45">
        <f t="shared" si="14"/>
        <v>0</v>
      </c>
      <c r="AE45">
        <v>16</v>
      </c>
      <c r="AF45" s="5">
        <f t="shared" si="3"/>
        <v>2969.2403887969867</v>
      </c>
      <c r="AG45" s="4">
        <f t="shared" si="12"/>
        <v>1393.8028441233789</v>
      </c>
      <c r="AH45" s="5">
        <f t="shared" si="6"/>
        <v>4363.0432329203659</v>
      </c>
      <c r="AI45">
        <f t="shared" si="7"/>
        <v>4082.705534595857</v>
      </c>
      <c r="AJ45" s="5">
        <f t="shared" si="8"/>
        <v>2969.2403887969867</v>
      </c>
      <c r="AK45">
        <f t="shared" si="4"/>
        <v>12801.281639482595</v>
      </c>
      <c r="AM45">
        <f t="shared" si="9"/>
        <v>0.3408286260544075</v>
      </c>
      <c r="AN45">
        <f t="shared" si="10"/>
        <v>0.31892943609674951</v>
      </c>
      <c r="AO45">
        <f t="shared" si="11"/>
        <v>0.231948680797636</v>
      </c>
    </row>
    <row r="46" spans="1:41" x14ac:dyDescent="0.35">
      <c r="A46">
        <v>2009</v>
      </c>
      <c r="B46">
        <v>19</v>
      </c>
      <c r="C46">
        <f>'RMi prognoos'!L11</f>
        <v>783.81245999999999</v>
      </c>
      <c r="D46">
        <f>'RMi prognoos'!P11</f>
        <v>5</v>
      </c>
      <c r="I46">
        <f t="shared" si="1"/>
        <v>0</v>
      </c>
      <c r="J46">
        <f t="shared" si="2"/>
        <v>0</v>
      </c>
      <c r="K46">
        <f t="shared" si="13"/>
        <v>0</v>
      </c>
      <c r="L46">
        <f t="shared" si="14"/>
        <v>0</v>
      </c>
      <c r="AE46">
        <v>17</v>
      </c>
      <c r="AF46" s="5">
        <f t="shared" si="3"/>
        <v>3061.0232190263578</v>
      </c>
      <c r="AG46" s="4">
        <f t="shared" si="12"/>
        <v>1393.8028441233789</v>
      </c>
      <c r="AH46" s="5">
        <f t="shared" si="6"/>
        <v>4454.8260631497369</v>
      </c>
      <c r="AI46">
        <f t="shared" si="7"/>
        <v>4208.9069261612422</v>
      </c>
      <c r="AJ46" s="5">
        <f t="shared" si="8"/>
        <v>3061.0232190263578</v>
      </c>
      <c r="AK46">
        <f t="shared" si="4"/>
        <v>13258.387909137251</v>
      </c>
      <c r="AM46">
        <f t="shared" si="9"/>
        <v>0.33600058270128114</v>
      </c>
      <c r="AN46">
        <f t="shared" si="10"/>
        <v>0.31745238976305706</v>
      </c>
      <c r="AO46">
        <f t="shared" si="11"/>
        <v>0.23087446528222333</v>
      </c>
    </row>
    <row r="47" spans="1:41" x14ac:dyDescent="0.35">
      <c r="A47">
        <v>2010</v>
      </c>
      <c r="B47">
        <v>20</v>
      </c>
      <c r="C47">
        <f>'RMi prognoos'!L12</f>
        <v>792.31271000000004</v>
      </c>
      <c r="D47">
        <f>'RMi prognoos'!P12</f>
        <v>0</v>
      </c>
      <c r="I47">
        <f t="shared" si="1"/>
        <v>792.31271000000004</v>
      </c>
      <c r="J47">
        <f>I47*0.06</f>
        <v>47.538762599999998</v>
      </c>
      <c r="K47">
        <f t="shared" si="13"/>
        <v>0.87921159898870016</v>
      </c>
      <c r="L47">
        <f t="shared" si="14"/>
        <v>0</v>
      </c>
      <c r="AE47">
        <v>18</v>
      </c>
      <c r="AF47" s="5">
        <f t="shared" si="3"/>
        <v>3155.6716791164527</v>
      </c>
      <c r="AG47" s="4">
        <f t="shared" si="12"/>
        <v>1393.8028441233789</v>
      </c>
      <c r="AH47" s="5">
        <f t="shared" si="6"/>
        <v>4549.4745232398318</v>
      </c>
      <c r="AI47">
        <f t="shared" si="7"/>
        <v>4339.0485587851226</v>
      </c>
      <c r="AJ47" s="5">
        <f t="shared" si="8"/>
        <v>3155.6716791164527</v>
      </c>
      <c r="AK47">
        <f t="shared" si="4"/>
        <v>13731.816461797785</v>
      </c>
      <c r="AM47">
        <f t="shared" si="9"/>
        <v>0.33130901042091332</v>
      </c>
      <c r="AN47">
        <f t="shared" si="10"/>
        <v>0.31598503889536034</v>
      </c>
      <c r="AO47">
        <f t="shared" si="11"/>
        <v>0.22980730101480751</v>
      </c>
    </row>
    <row r="48" spans="1:41" x14ac:dyDescent="0.35">
      <c r="A48">
        <v>2011</v>
      </c>
      <c r="B48">
        <v>21</v>
      </c>
      <c r="C48">
        <f>'RMi prognoos'!L13</f>
        <v>839</v>
      </c>
      <c r="D48">
        <f>'RMi prognoos'!P13</f>
        <v>0</v>
      </c>
      <c r="I48">
        <f t="shared" si="1"/>
        <v>839</v>
      </c>
      <c r="J48">
        <f t="shared" si="2"/>
        <v>50.339999999999996</v>
      </c>
      <c r="K48">
        <f t="shared" si="13"/>
        <v>1.7584231979774005</v>
      </c>
      <c r="L48">
        <f t="shared" si="14"/>
        <v>582.15968679959997</v>
      </c>
      <c r="AE48">
        <v>19</v>
      </c>
      <c r="AF48" s="5">
        <f t="shared" si="3"/>
        <v>3253.2761168517836</v>
      </c>
      <c r="AG48" s="4">
        <f t="shared" si="12"/>
        <v>1393.8028441233789</v>
      </c>
      <c r="AH48" s="5">
        <f t="shared" si="6"/>
        <v>4647.0789609751628</v>
      </c>
      <c r="AI48">
        <f t="shared" si="7"/>
        <v>4473.2546606712021</v>
      </c>
      <c r="AJ48" s="5">
        <f t="shared" si="8"/>
        <v>3253.2761168517836</v>
      </c>
      <c r="AK48">
        <f t="shared" si="4"/>
        <v>14222.150131129389</v>
      </c>
      <c r="AM48">
        <f t="shared" si="9"/>
        <v>0.32674939570520029</v>
      </c>
      <c r="AN48">
        <f t="shared" si="10"/>
        <v>0.3145273126375005</v>
      </c>
      <c r="AO48">
        <f t="shared" si="11"/>
        <v>0.22874713646363676</v>
      </c>
    </row>
    <row r="49" spans="1:41" x14ac:dyDescent="0.35">
      <c r="A49">
        <v>2012</v>
      </c>
      <c r="B49">
        <v>22</v>
      </c>
      <c r="C49">
        <f>'RMi prognoos'!L14</f>
        <v>887</v>
      </c>
      <c r="D49">
        <f>'RMi prognoos'!P14</f>
        <v>4.4000000000000039</v>
      </c>
      <c r="I49">
        <f t="shared" si="1"/>
        <v>887</v>
      </c>
      <c r="J49">
        <f t="shared" si="2"/>
        <v>53.22</v>
      </c>
      <c r="K49">
        <f t="shared" si="13"/>
        <v>2.6376347969661005</v>
      </c>
      <c r="L49">
        <f t="shared" si="14"/>
        <v>1222.4918739583836</v>
      </c>
      <c r="AE49">
        <v>20</v>
      </c>
      <c r="AF49" s="5">
        <f t="shared" si="3"/>
        <v>3353.9297552479102</v>
      </c>
      <c r="AG49" s="4">
        <f t="shared" si="12"/>
        <v>1393.8028441233789</v>
      </c>
      <c r="AH49" s="5">
        <f t="shared" si="6"/>
        <v>4747.7325993712893</v>
      </c>
      <c r="AI49">
        <f t="shared" si="7"/>
        <v>4611.6534134658768</v>
      </c>
      <c r="AJ49" s="5">
        <f t="shared" si="8"/>
        <v>3353.9297552479102</v>
      </c>
      <c r="AK49">
        <f t="shared" si="4"/>
        <v>14729.992562535483</v>
      </c>
      <c r="AM49">
        <f t="shared" si="9"/>
        <v>0.32231737926648751</v>
      </c>
      <c r="AN49">
        <f t="shared" si="10"/>
        <v>0.31307914066401066</v>
      </c>
      <c r="AO49">
        <f t="shared" si="11"/>
        <v>0.22769392048291681</v>
      </c>
    </row>
    <row r="50" spans="1:41" x14ac:dyDescent="0.35">
      <c r="A50">
        <v>2013</v>
      </c>
      <c r="B50">
        <v>23</v>
      </c>
      <c r="C50">
        <f>'RMi prognoos'!L15</f>
        <v>949</v>
      </c>
      <c r="D50">
        <f>'RMi prognoos'!P15</f>
        <v>5.0000000000000044</v>
      </c>
      <c r="I50">
        <f t="shared" si="1"/>
        <v>949</v>
      </c>
      <c r="J50">
        <f t="shared" si="2"/>
        <v>56.94</v>
      </c>
      <c r="K50">
        <f t="shared" si="13"/>
        <v>3.5168463959548006</v>
      </c>
      <c r="L50">
        <f t="shared" si="14"/>
        <v>1924.3461607906775</v>
      </c>
      <c r="AE50">
        <v>21</v>
      </c>
      <c r="AF50" s="5">
        <f t="shared" si="3"/>
        <v>3457.7287848597853</v>
      </c>
      <c r="AG50" s="4">
        <f t="shared" si="12"/>
        <v>1393.8028441233789</v>
      </c>
      <c r="AH50" s="5">
        <f t="shared" si="6"/>
        <v>4851.5316289831644</v>
      </c>
      <c r="AI50">
        <f t="shared" si="7"/>
        <v>4754.3770791822044</v>
      </c>
      <c r="AJ50" s="5">
        <f t="shared" si="8"/>
        <v>3457.7287848597853</v>
      </c>
      <c r="AK50">
        <f t="shared" si="4"/>
        <v>15255.96895630019</v>
      </c>
      <c r="AM50">
        <f t="shared" si="9"/>
        <v>0.31800875073094909</v>
      </c>
      <c r="AN50">
        <f t="shared" si="10"/>
        <v>0.31164045317611966</v>
      </c>
      <c r="AO50">
        <f t="shared" si="11"/>
        <v>0.22664760230990522</v>
      </c>
    </row>
    <row r="51" spans="1:41" x14ac:dyDescent="0.35">
      <c r="A51">
        <v>2014</v>
      </c>
      <c r="B51">
        <v>24</v>
      </c>
      <c r="C51">
        <f>'RMi prognoos'!L16</f>
        <v>1005</v>
      </c>
      <c r="D51">
        <f>'RMi prognoos'!P16</f>
        <v>5.8</v>
      </c>
      <c r="I51">
        <f t="shared" si="1"/>
        <v>1005</v>
      </c>
      <c r="J51">
        <f t="shared" si="2"/>
        <v>60.3</v>
      </c>
      <c r="K51">
        <f t="shared" si="13"/>
        <v>4.3960579949435008</v>
      </c>
      <c r="L51">
        <f t="shared" si="14"/>
        <v>2700.5315933830952</v>
      </c>
      <c r="AE51">
        <v>22</v>
      </c>
      <c r="AF51" s="5">
        <f t="shared" si="3"/>
        <v>3564.7724590777516</v>
      </c>
      <c r="AG51" s="4">
        <f t="shared" si="12"/>
        <v>1393.8028441233789</v>
      </c>
      <c r="AH51" s="5">
        <f t="shared" si="6"/>
        <v>4958.5753032011307</v>
      </c>
      <c r="AI51">
        <f t="shared" si="7"/>
        <v>4901.5621312319081</v>
      </c>
      <c r="AJ51" s="5">
        <f t="shared" si="8"/>
        <v>3564.7724590777516</v>
      </c>
      <c r="AK51">
        <f t="shared" si="4"/>
        <v>15800.726837266824</v>
      </c>
      <c r="AM51">
        <f t="shared" si="9"/>
        <v>0.3138194435148437</v>
      </c>
      <c r="AN51">
        <f t="shared" si="10"/>
        <v>0.31021118089778771</v>
      </c>
      <c r="AO51">
        <f t="shared" si="11"/>
        <v>0.22560813156202744</v>
      </c>
    </row>
    <row r="52" spans="1:41" x14ac:dyDescent="0.35">
      <c r="A52">
        <v>2015</v>
      </c>
      <c r="B52">
        <v>25</v>
      </c>
      <c r="C52">
        <f>'RMi prognoos'!L17</f>
        <v>1065</v>
      </c>
      <c r="D52">
        <f>'RMi prognoos'!P17</f>
        <v>6.3</v>
      </c>
      <c r="I52">
        <f t="shared" si="1"/>
        <v>1065</v>
      </c>
      <c r="J52">
        <f t="shared" si="2"/>
        <v>63.9</v>
      </c>
      <c r="K52">
        <f t="shared" si="13"/>
        <v>5.275269593932201</v>
      </c>
      <c r="L52">
        <f t="shared" si="14"/>
        <v>3549.6871887118018</v>
      </c>
      <c r="AE52">
        <v>23</v>
      </c>
      <c r="AF52" s="5">
        <f t="shared" si="3"/>
        <v>3675.163192508604</v>
      </c>
      <c r="AG52" s="4">
        <f t="shared" si="12"/>
        <v>1393.8028441233789</v>
      </c>
      <c r="AH52" s="5">
        <f t="shared" si="6"/>
        <v>5068.9660366319831</v>
      </c>
      <c r="AI52">
        <f t="shared" si="7"/>
        <v>5053.3493896993305</v>
      </c>
      <c r="AJ52" s="5">
        <f t="shared" si="8"/>
        <v>3675.163192508604</v>
      </c>
      <c r="AK52">
        <f t="shared" si="4"/>
        <v>16364.936851999939</v>
      </c>
      <c r="AM52">
        <f t="shared" si="9"/>
        <v>0.30974552987734327</v>
      </c>
      <c r="AN52">
        <f t="shared" si="10"/>
        <v>0.30879125507177052</v>
      </c>
      <c r="AO52">
        <f t="shared" si="11"/>
        <v>0.22457545823401492</v>
      </c>
    </row>
    <row r="53" spans="1:41" x14ac:dyDescent="0.35">
      <c r="A53">
        <v>2016</v>
      </c>
      <c r="B53">
        <v>26</v>
      </c>
      <c r="C53">
        <f>'RMi prognoos'!L18</f>
        <v>1146</v>
      </c>
      <c r="D53">
        <f>'RMi prognoos'!P18</f>
        <v>5.7</v>
      </c>
      <c r="I53">
        <f t="shared" si="1"/>
        <v>1146</v>
      </c>
      <c r="J53">
        <f t="shared" si="2"/>
        <v>68.759999999999991</v>
      </c>
      <c r="K53">
        <f t="shared" si="13"/>
        <v>6.1544811929209011</v>
      </c>
      <c r="L53">
        <f t="shared" si="14"/>
        <v>4477.7437634489852</v>
      </c>
      <c r="AE53">
        <v>24</v>
      </c>
      <c r="AF53" s="5">
        <f t="shared" si="3"/>
        <v>3789.0066625423269</v>
      </c>
      <c r="AG53" s="4">
        <f t="shared" si="12"/>
        <v>1393.8028441233789</v>
      </c>
      <c r="AH53" s="5">
        <f t="shared" si="6"/>
        <v>5182.8095066657061</v>
      </c>
      <c r="AI53">
        <f t="shared" si="7"/>
        <v>5209.8841609956999</v>
      </c>
      <c r="AJ53" s="5">
        <f t="shared" si="8"/>
        <v>3789.0066625423269</v>
      </c>
      <c r="AK53">
        <f t="shared" si="4"/>
        <v>16949.293594412338</v>
      </c>
      <c r="AM53">
        <f t="shared" si="9"/>
        <v>0.30578321614384679</v>
      </c>
      <c r="AN53">
        <f t="shared" si="10"/>
        <v>0.30738060745571361</v>
      </c>
      <c r="AO53">
        <f t="shared" si="11"/>
        <v>0.22354953269506442</v>
      </c>
    </row>
    <row r="54" spans="1:41" x14ac:dyDescent="0.35">
      <c r="A54">
        <v>2017</v>
      </c>
      <c r="B54">
        <v>27</v>
      </c>
      <c r="C54">
        <f>'RMi prognoos'!L19</f>
        <v>1221</v>
      </c>
      <c r="D54">
        <f>'RMi prognoos'!P19</f>
        <v>5.0999999999999996</v>
      </c>
      <c r="I54">
        <f t="shared" si="1"/>
        <v>1221</v>
      </c>
      <c r="J54">
        <f t="shared" si="2"/>
        <v>73.259999999999991</v>
      </c>
      <c r="K54">
        <f t="shared" si="13"/>
        <v>7.0336927919096013</v>
      </c>
      <c r="L54">
        <f t="shared" si="14"/>
        <v>5503.3662177503929</v>
      </c>
      <c r="AE54">
        <v>25</v>
      </c>
      <c r="AF54" s="5">
        <f t="shared" si="3"/>
        <v>3906.4119142084201</v>
      </c>
      <c r="AG54" s="4">
        <f t="shared" si="12"/>
        <v>1393.8028441233789</v>
      </c>
      <c r="AH54" s="5">
        <f t="shared" si="6"/>
        <v>5300.2147583317992</v>
      </c>
      <c r="AI54">
        <f t="shared" si="7"/>
        <v>5371.3163820365771</v>
      </c>
      <c r="AJ54" s="5">
        <f t="shared" si="8"/>
        <v>3906.4119142084201</v>
      </c>
      <c r="AK54">
        <f t="shared" si="4"/>
        <v>17554.516460873427</v>
      </c>
      <c r="AM54">
        <f t="shared" si="9"/>
        <v>0.30192883809390253</v>
      </c>
      <c r="AN54">
        <f t="shared" si="10"/>
        <v>0.30597917031827643</v>
      </c>
      <c r="AO54">
        <f t="shared" si="11"/>
        <v>0.22253030568601923</v>
      </c>
    </row>
    <row r="55" spans="1:41" x14ac:dyDescent="0.35">
      <c r="A55">
        <v>2018</v>
      </c>
      <c r="B55">
        <v>28</v>
      </c>
      <c r="C55">
        <f>'RMi prognoos'!L20</f>
        <v>1306.7752499999999</v>
      </c>
      <c r="D55">
        <f>'RMi prognoos'!P20</f>
        <v>7.6</v>
      </c>
      <c r="E55">
        <v>175.43899999999999</v>
      </c>
      <c r="F55">
        <v>6.1609999999999996</v>
      </c>
      <c r="I55">
        <f t="shared" si="1"/>
        <v>1306.7752499999999</v>
      </c>
      <c r="J55">
        <f t="shared" si="2"/>
        <v>78.406514999999999</v>
      </c>
      <c r="K55">
        <f t="shared" si="13"/>
        <v>7.9129043908983014</v>
      </c>
      <c r="L55">
        <f t="shared" si="14"/>
        <v>6626.1461926781585</v>
      </c>
    </row>
    <row r="56" spans="1:41" x14ac:dyDescent="0.35">
      <c r="A56">
        <v>2019</v>
      </c>
      <c r="B56">
        <v>29</v>
      </c>
      <c r="C56">
        <f>'RMi prognoos'!L21</f>
        <v>1381.2614392499997</v>
      </c>
      <c r="D56">
        <f>'RMi prognoos'!P21</f>
        <v>7.5</v>
      </c>
      <c r="E56">
        <f>E55*(1+1.1*D56/100)</f>
        <v>189.91271749999999</v>
      </c>
      <c r="F56">
        <f>F55*(1+0.9*D56/100)</f>
        <v>6.5768674999999988</v>
      </c>
      <c r="I56">
        <f t="shared" si="1"/>
        <v>1381.2614392499997</v>
      </c>
      <c r="J56">
        <f t="shared" si="2"/>
        <v>82.875686354999985</v>
      </c>
      <c r="K56">
        <f t="shared" si="13"/>
        <v>8.7921159898870016</v>
      </c>
      <c r="L56">
        <f t="shared" si="14"/>
        <v>7857.9843692679624</v>
      </c>
    </row>
    <row r="57" spans="1:41" x14ac:dyDescent="0.35">
      <c r="A57">
        <v>2020</v>
      </c>
      <c r="B57">
        <v>30</v>
      </c>
      <c r="C57">
        <f>'RMi prognoos'!L22</f>
        <v>1457.2308184087497</v>
      </c>
      <c r="D57">
        <f>'RMi prognoos'!P22</f>
        <v>6</v>
      </c>
      <c r="E57">
        <f t="shared" ref="E57:E97" si="15">E56*(1+1.1*D57/100)</f>
        <v>202.446956855</v>
      </c>
      <c r="F57">
        <f t="shared" ref="F57:F97" si="16">F56*(1+0.9*D57/100)</f>
        <v>6.9320183449999986</v>
      </c>
      <c r="I57">
        <f t="shared" si="1"/>
        <v>1457.2308184087497</v>
      </c>
      <c r="J57">
        <f t="shared" si="2"/>
        <v>87.433849104524981</v>
      </c>
      <c r="K57">
        <f t="shared" si="13"/>
        <v>9.6713275888757018</v>
      </c>
      <c r="L57">
        <f t="shared" si="14"/>
        <v>9195.0573835112791</v>
      </c>
    </row>
    <row r="58" spans="1:41" x14ac:dyDescent="0.35">
      <c r="A58">
        <v>2021</v>
      </c>
      <c r="B58">
        <v>31</v>
      </c>
      <c r="C58">
        <f>'RMi prognoos'!L23</f>
        <v>1540.2929750580483</v>
      </c>
      <c r="D58">
        <f>'RMi prognoos'!P23</f>
        <v>5.3</v>
      </c>
      <c r="E58">
        <f t="shared" si="15"/>
        <v>214.24961443964651</v>
      </c>
      <c r="F58">
        <f t="shared" si="16"/>
        <v>7.2626756200564992</v>
      </c>
      <c r="I58">
        <f t="shared" si="1"/>
        <v>1540.2929750580483</v>
      </c>
      <c r="J58">
        <f t="shared" si="2"/>
        <v>92.4175785034829</v>
      </c>
      <c r="K58">
        <f t="shared" si="13"/>
        <v>10.550539187864402</v>
      </c>
      <c r="L58">
        <f t="shared" si="14"/>
        <v>10642.769652369254</v>
      </c>
    </row>
    <row r="59" spans="1:41" x14ac:dyDescent="0.35">
      <c r="A59">
        <v>2022</v>
      </c>
      <c r="B59">
        <v>32</v>
      </c>
      <c r="C59">
        <f>'RMi prognoos'!L24</f>
        <v>1628.0896746363569</v>
      </c>
      <c r="D59">
        <f>'RMi prognoos'!P24</f>
        <v>4.9000000000000004</v>
      </c>
      <c r="E59">
        <f t="shared" si="15"/>
        <v>225.79766865794346</v>
      </c>
      <c r="F59">
        <f t="shared" si="16"/>
        <v>7.5829596149009912</v>
      </c>
      <c r="I59">
        <f t="shared" si="1"/>
        <v>1628.0896746363569</v>
      </c>
      <c r="J59">
        <f t="shared" si="2"/>
        <v>97.685380478181415</v>
      </c>
      <c r="K59">
        <f t="shared" si="13"/>
        <v>11.429750786853102</v>
      </c>
      <c r="L59">
        <f t="shared" si="14"/>
        <v>12210.868874470045</v>
      </c>
    </row>
    <row r="60" spans="1:41" x14ac:dyDescent="0.35">
      <c r="A60">
        <v>2023</v>
      </c>
      <c r="B60">
        <v>33</v>
      </c>
      <c r="C60">
        <f>'RMi prognoos'!L25</f>
        <v>1712.6465866973485</v>
      </c>
      <c r="D60">
        <f>'RMi prognoos'!P25</f>
        <v>4.8</v>
      </c>
      <c r="E60">
        <f t="shared" si="15"/>
        <v>237.71978556308287</v>
      </c>
      <c r="F60">
        <f t="shared" si="16"/>
        <v>7.9105434702647131</v>
      </c>
      <c r="I60">
        <f t="shared" si="1"/>
        <v>1712.6465866973485</v>
      </c>
      <c r="J60">
        <f t="shared" si="2"/>
        <v>102.75879520184091</v>
      </c>
      <c r="K60">
        <f t="shared" si="13"/>
        <v>12.308962385841802</v>
      </c>
      <c r="L60">
        <f t="shared" si="14"/>
        <v>13907.769667659124</v>
      </c>
    </row>
    <row r="61" spans="1:41" x14ac:dyDescent="0.35">
      <c r="A61">
        <v>2024</v>
      </c>
      <c r="B61">
        <v>34</v>
      </c>
      <c r="C61">
        <f>'RMi prognoos'!L26</f>
        <v>1800.0167550779611</v>
      </c>
      <c r="D61">
        <f>'RMi prognoos'!P26</f>
        <v>4.3</v>
      </c>
      <c r="E61">
        <f t="shared" si="15"/>
        <v>248.96393142021665</v>
      </c>
      <c r="F61">
        <f t="shared" si="16"/>
        <v>8.2166815025639579</v>
      </c>
      <c r="I61">
        <f t="shared" si="1"/>
        <v>1800.0167550779611</v>
      </c>
      <c r="J61">
        <f t="shared" si="2"/>
        <v>108.00100530467766</v>
      </c>
      <c r="K61">
        <f t="shared" si="13"/>
        <v>13.188173984830502</v>
      </c>
      <c r="L61">
        <f t="shared" si="14"/>
        <v>15736.372430074891</v>
      </c>
    </row>
    <row r="62" spans="1:41" x14ac:dyDescent="0.35">
      <c r="A62">
        <v>2025</v>
      </c>
      <c r="B62">
        <v>35</v>
      </c>
      <c r="C62">
        <f>'RMi prognoos'!L27</f>
        <v>1889.7923716971429</v>
      </c>
      <c r="D62">
        <f>'RMi prognoos'!P27</f>
        <v>4.2</v>
      </c>
      <c r="E62">
        <f t="shared" si="15"/>
        <v>260.46606505183064</v>
      </c>
      <c r="F62">
        <f t="shared" si="16"/>
        <v>8.5272720633608756</v>
      </c>
      <c r="I62">
        <f t="shared" si="1"/>
        <v>1889.7923716971429</v>
      </c>
      <c r="J62">
        <f t="shared" si="2"/>
        <v>113.38754230182857</v>
      </c>
      <c r="K62">
        <f t="shared" si="13"/>
        <v>14.067385583819203</v>
      </c>
      <c r="L62">
        <f t="shared" si="14"/>
        <v>17704.144010669042</v>
      </c>
    </row>
    <row r="63" spans="1:41" x14ac:dyDescent="0.35">
      <c r="A63">
        <v>2026</v>
      </c>
      <c r="B63">
        <v>36</v>
      </c>
      <c r="C63">
        <f>'RMi prognoos'!L28</f>
        <v>1981.5935336088546</v>
      </c>
      <c r="D63">
        <f>'RMi prognoos'!P28</f>
        <v>4.0999999999999996</v>
      </c>
      <c r="E63">
        <f t="shared" si="15"/>
        <v>272.21308458566818</v>
      </c>
      <c r="F63">
        <f t="shared" si="16"/>
        <v>8.8419284024988922</v>
      </c>
      <c r="I63">
        <f t="shared" si="1"/>
        <v>1981.5935336088546</v>
      </c>
      <c r="J63">
        <f t="shared" si="2"/>
        <v>118.89561201653127</v>
      </c>
      <c r="K63">
        <f t="shared" si="13"/>
        <v>14.946597182807903</v>
      </c>
      <c r="L63">
        <f t="shared" si="14"/>
        <v>19818.557758134666</v>
      </c>
    </row>
    <row r="64" spans="1:41" x14ac:dyDescent="0.35">
      <c r="A64">
        <v>2027</v>
      </c>
      <c r="B64">
        <v>37</v>
      </c>
      <c r="C64">
        <f>'RMi prognoos'!L29</f>
        <v>2075.0906766230064</v>
      </c>
      <c r="D64">
        <f>'RMi prognoos'!P29</f>
        <v>4</v>
      </c>
      <c r="E64">
        <f t="shared" si="15"/>
        <v>284.1904603074376</v>
      </c>
      <c r="F64">
        <f t="shared" si="16"/>
        <v>9.1602378249888528</v>
      </c>
      <c r="I64">
        <f t="shared" si="1"/>
        <v>2075.0906766230064</v>
      </c>
      <c r="J64">
        <f t="shared" si="2"/>
        <v>124.50544059738039</v>
      </c>
      <c r="K64">
        <f t="shared" si="13"/>
        <v>15.825808781796603</v>
      </c>
      <c r="L64">
        <f t="shared" si="14"/>
        <v>22087.11429097263</v>
      </c>
    </row>
    <row r="65" spans="1:12" x14ac:dyDescent="0.35">
      <c r="A65">
        <v>2028</v>
      </c>
      <c r="B65">
        <v>38</v>
      </c>
      <c r="C65">
        <f>'RMi prognoos'!L30</f>
        <v>2170.0297020558833</v>
      </c>
      <c r="D65">
        <f>'RMi prognoos'!P30</f>
        <v>3.9</v>
      </c>
      <c r="E65">
        <f t="shared" si="15"/>
        <v>296.38223105462669</v>
      </c>
      <c r="F65">
        <f t="shared" si="16"/>
        <v>9.4817621726459613</v>
      </c>
      <c r="I65">
        <f t="shared" si="1"/>
        <v>2170.0297020558833</v>
      </c>
      <c r="J65">
        <f t="shared" si="2"/>
        <v>130.20178212335298</v>
      </c>
      <c r="K65">
        <f t="shared" si="13"/>
        <v>16.705020380785303</v>
      </c>
      <c r="L65">
        <f t="shared" si="14"/>
        <v>24517.379602458026</v>
      </c>
    </row>
    <row r="66" spans="1:12" x14ac:dyDescent="0.35">
      <c r="A66">
        <v>2029</v>
      </c>
      <c r="B66">
        <v>39</v>
      </c>
      <c r="C66">
        <f>'RMi prognoos'!L31</f>
        <v>2266.2592295155778</v>
      </c>
      <c r="D66">
        <f>'RMi prognoos'!P31</f>
        <v>3.8</v>
      </c>
      <c r="E66">
        <f t="shared" si="15"/>
        <v>308.77100831271008</v>
      </c>
      <c r="F66">
        <f t="shared" si="16"/>
        <v>9.8060384389504538</v>
      </c>
      <c r="I66">
        <f t="shared" si="1"/>
        <v>2266.2592295155778</v>
      </c>
      <c r="J66">
        <f t="shared" si="2"/>
        <v>135.97555377093465</v>
      </c>
      <c r="K66">
        <f t="shared" si="13"/>
        <v>17.584231979774003</v>
      </c>
      <c r="L66">
        <f t="shared" si="14"/>
        <v>27117.043190041382</v>
      </c>
    </row>
    <row r="67" spans="1:12" x14ac:dyDescent="0.35">
      <c r="A67">
        <v>2030</v>
      </c>
      <c r="B67">
        <v>40</v>
      </c>
      <c r="C67">
        <f>'RMi prognoos'!L32</f>
        <v>2363.7594714236197</v>
      </c>
      <c r="D67">
        <f>'RMi prognoos'!P32</f>
        <v>3.7</v>
      </c>
      <c r="E67">
        <f t="shared" si="15"/>
        <v>321.33798835103738</v>
      </c>
      <c r="F67">
        <f t="shared" si="16"/>
        <v>10.132579518967505</v>
      </c>
      <c r="I67">
        <f t="shared" si="1"/>
        <v>2363.7594714236197</v>
      </c>
      <c r="J67">
        <f t="shared" si="2"/>
        <v>141.82556828541718</v>
      </c>
      <c r="K67">
        <f t="shared" si="13"/>
        <v>18.463443578762703</v>
      </c>
      <c r="L67">
        <f t="shared" si="14"/>
        <v>29893.998592311942</v>
      </c>
    </row>
    <row r="68" spans="1:12" x14ac:dyDescent="0.35">
      <c r="A68">
        <v>2031</v>
      </c>
      <c r="B68">
        <v>41</v>
      </c>
      <c r="C68">
        <f>'RMi prognoos'!L33</f>
        <v>2462.6723697734046</v>
      </c>
      <c r="D68">
        <f>'RMi prognoos'!P33</f>
        <v>3.6</v>
      </c>
      <c r="E68">
        <f t="shared" si="15"/>
        <v>334.0629726897385</v>
      </c>
      <c r="F68">
        <f t="shared" si="16"/>
        <v>10.460875095382052</v>
      </c>
      <c r="I68">
        <f t="shared" si="1"/>
        <v>2462.6723697734046</v>
      </c>
      <c r="J68">
        <f t="shared" si="2"/>
        <v>147.76034218640427</v>
      </c>
      <c r="K68">
        <f t="shared" si="13"/>
        <v>19.342655177751404</v>
      </c>
      <c r="L68">
        <f t="shared" si="14"/>
        <v>32856.448443819951</v>
      </c>
    </row>
    <row r="69" spans="1:12" x14ac:dyDescent="0.35">
      <c r="A69">
        <v>2032</v>
      </c>
      <c r="B69">
        <v>42</v>
      </c>
      <c r="C69">
        <f>'RMi prognoos'!L34</f>
        <v>2563.3328877759564</v>
      </c>
      <c r="D69">
        <f>'RMi prognoos'!P34</f>
        <v>3.5</v>
      </c>
      <c r="E69">
        <f t="shared" si="15"/>
        <v>346.92439713829344</v>
      </c>
      <c r="F69">
        <f t="shared" si="16"/>
        <v>10.790392660886587</v>
      </c>
      <c r="I69">
        <f t="shared" si="1"/>
        <v>2563.3328877759564</v>
      </c>
      <c r="J69">
        <f t="shared" si="2"/>
        <v>153.79997326655737</v>
      </c>
      <c r="K69">
        <f t="shared" si="13"/>
        <v>20.221866776740104</v>
      </c>
      <c r="L69">
        <f t="shared" si="14"/>
        <v>36013.035980431268</v>
      </c>
    </row>
    <row r="70" spans="1:12" x14ac:dyDescent="0.35">
      <c r="A70">
        <v>2033</v>
      </c>
      <c r="B70">
        <v>43</v>
      </c>
      <c r="C70">
        <f>'RMi prognoos'!L35</f>
        <v>2666.3017179211438</v>
      </c>
      <c r="D70">
        <f>'RMi prognoos'!P35</f>
        <v>3.4</v>
      </c>
      <c r="E70">
        <f t="shared" si="15"/>
        <v>359.89936959126567</v>
      </c>
      <c r="F70">
        <f t="shared" si="16"/>
        <v>11.120578676309716</v>
      </c>
      <c r="I70">
        <f t="shared" si="1"/>
        <v>2666.3017179211438</v>
      </c>
      <c r="J70">
        <f t="shared" si="2"/>
        <v>159.97810307526862</v>
      </c>
      <c r="K70">
        <f t="shared" si="13"/>
        <v>21.101078375728804</v>
      </c>
      <c r="L70">
        <f t="shared" si="14"/>
        <v>39373.004928251212</v>
      </c>
    </row>
    <row r="71" spans="1:12" x14ac:dyDescent="0.35">
      <c r="A71">
        <v>2034</v>
      </c>
      <c r="B71">
        <v>44</v>
      </c>
      <c r="C71">
        <f>'RMi prognoos'!L36</f>
        <v>2772.4001613971109</v>
      </c>
      <c r="D71">
        <f>'RMi prognoos'!P36</f>
        <v>3.3</v>
      </c>
      <c r="E71">
        <f t="shared" si="15"/>
        <v>372.9637167074286</v>
      </c>
      <c r="F71">
        <f t="shared" si="16"/>
        <v>11.450859862996115</v>
      </c>
      <c r="I71">
        <f t="shared" si="1"/>
        <v>2772.4001613971109</v>
      </c>
      <c r="J71">
        <f t="shared" si="2"/>
        <v>166.34400968382664</v>
      </c>
      <c r="K71">
        <f t="shared" si="13"/>
        <v>21.980289974717504</v>
      </c>
      <c r="L71">
        <f t="shared" si="14"/>
        <v>42946.389980569249</v>
      </c>
    </row>
    <row r="72" spans="1:12" x14ac:dyDescent="0.35">
      <c r="A72">
        <v>2035</v>
      </c>
      <c r="B72">
        <v>45</v>
      </c>
      <c r="C72">
        <f>'RMi prognoos'!L37</f>
        <v>2882.7485616791419</v>
      </c>
      <c r="D72">
        <f>'RMi prognoos'!P37</f>
        <v>3.2</v>
      </c>
      <c r="E72">
        <f t="shared" si="15"/>
        <v>386.09203953553003</v>
      </c>
      <c r="F72">
        <f t="shared" si="16"/>
        <v>11.780644627050401</v>
      </c>
      <c r="I72">
        <f t="shared" si="1"/>
        <v>2882.7485616791419</v>
      </c>
      <c r="J72">
        <f t="shared" si="2"/>
        <v>172.9649137007485</v>
      </c>
      <c r="K72">
        <f t="shared" si="13"/>
        <v>22.859501573706204</v>
      </c>
      <c r="L72">
        <f t="shared" si="14"/>
        <v>46744.240712360726</v>
      </c>
    </row>
    <row r="73" spans="1:12" x14ac:dyDescent="0.35">
      <c r="A73">
        <v>2036</v>
      </c>
      <c r="B73">
        <v>46</v>
      </c>
      <c r="C73">
        <f>'RMi prognoos'!L38</f>
        <v>2997.4990798822414</v>
      </c>
      <c r="D73">
        <f>'RMi prognoos'!P38</f>
        <v>3.1</v>
      </c>
      <c r="E73">
        <f t="shared" si="15"/>
        <v>399.25777808369162</v>
      </c>
      <c r="F73">
        <f t="shared" si="16"/>
        <v>12.109324612145109</v>
      </c>
      <c r="I73">
        <f t="shared" si="1"/>
        <v>2997.4990798822414</v>
      </c>
      <c r="J73">
        <f t="shared" si="2"/>
        <v>179.84994479293448</v>
      </c>
      <c r="K73">
        <f t="shared" si="13"/>
        <v>23.738713172694904</v>
      </c>
      <c r="L73">
        <f t="shared" si="14"/>
        <v>50778.882914746879</v>
      </c>
    </row>
    <row r="74" spans="1:12" x14ac:dyDescent="0.35">
      <c r="A74">
        <v>2037</v>
      </c>
      <c r="B74">
        <v>47</v>
      </c>
      <c r="C74">
        <f>'RMi prognoos'!L39</f>
        <v>3116.8231771370338</v>
      </c>
      <c r="D74">
        <f>'RMi prognoos'!P39</f>
        <v>3.1</v>
      </c>
      <c r="E74">
        <f t="shared" si="15"/>
        <v>412.87246831634553</v>
      </c>
      <c r="F74">
        <f t="shared" si="16"/>
        <v>12.447174768823958</v>
      </c>
      <c r="I74">
        <f t="shared" si="1"/>
        <v>3116.8231771370338</v>
      </c>
      <c r="J74">
        <f t="shared" si="2"/>
        <v>187.00939062822201</v>
      </c>
      <c r="K74">
        <f t="shared" si="13"/>
        <v>24.617924771683604</v>
      </c>
      <c r="L74">
        <f t="shared" si="14"/>
        <v>55063.259538185775</v>
      </c>
    </row>
    <row r="75" spans="1:12" x14ac:dyDescent="0.35">
      <c r="A75">
        <v>2038</v>
      </c>
      <c r="B75">
        <v>48</v>
      </c>
      <c r="C75">
        <f>'RMi prognoos'!L40</f>
        <v>3240.9071355492956</v>
      </c>
      <c r="D75">
        <f>'RMi prognoos'!P40</f>
        <v>3.1</v>
      </c>
      <c r="E75">
        <f t="shared" si="15"/>
        <v>426.95141948593295</v>
      </c>
      <c r="F75">
        <f t="shared" si="16"/>
        <v>12.794450944874146</v>
      </c>
      <c r="I75">
        <f t="shared" si="1"/>
        <v>3240.9071355492956</v>
      </c>
      <c r="J75">
        <f t="shared" si="2"/>
        <v>194.45442813295773</v>
      </c>
      <c r="K75">
        <f t="shared" si="13"/>
        <v>25.497136370672305</v>
      </c>
      <c r="L75">
        <f t="shared" si="14"/>
        <v>59610.970176884599</v>
      </c>
    </row>
    <row r="76" spans="1:12" x14ac:dyDescent="0.35">
      <c r="A76">
        <v>2039</v>
      </c>
      <c r="B76">
        <v>49</v>
      </c>
      <c r="C76">
        <f>'RMi prognoos'!L41</f>
        <v>3369.9399404186051</v>
      </c>
      <c r="D76">
        <f>'RMi prognoos'!P41</f>
        <v>3.1</v>
      </c>
      <c r="E76">
        <f t="shared" si="15"/>
        <v>441.51046289040329</v>
      </c>
      <c r="F76">
        <f t="shared" si="16"/>
        <v>13.151416126236136</v>
      </c>
      <c r="I76">
        <f t="shared" si="1"/>
        <v>3369.9399404186051</v>
      </c>
      <c r="J76">
        <f t="shared" si="2"/>
        <v>202.19639642511629</v>
      </c>
      <c r="K76">
        <f t="shared" si="13"/>
        <v>26.376347969661005</v>
      </c>
      <c r="L76">
        <f t="shared" si="14"/>
        <v>64436.308881053061</v>
      </c>
    </row>
    <row r="77" spans="1:12" x14ac:dyDescent="0.35">
      <c r="A77">
        <v>2040</v>
      </c>
      <c r="B77">
        <v>50</v>
      </c>
      <c r="C77">
        <f>'RMi prognoos'!L42</f>
        <v>3504.1109005729477</v>
      </c>
      <c r="D77">
        <f>'RMi prognoos'!P42</f>
        <v>3.1</v>
      </c>
      <c r="E77">
        <f t="shared" si="15"/>
        <v>456.56596967496603</v>
      </c>
      <c r="F77">
        <f t="shared" si="16"/>
        <v>13.518340636158124</v>
      </c>
      <c r="I77">
        <f t="shared" si="1"/>
        <v>3504.1109005729477</v>
      </c>
      <c r="J77">
        <f t="shared" si="2"/>
        <v>210.24665403437686</v>
      </c>
      <c r="K77">
        <f t="shared" si="13"/>
        <v>27.255559568649705</v>
      </c>
      <c r="L77">
        <f t="shared" si="14"/>
        <v>69554.294615798193</v>
      </c>
    </row>
    <row r="78" spans="1:12" x14ac:dyDescent="0.35">
      <c r="A78">
        <v>2041</v>
      </c>
      <c r="B78">
        <v>51</v>
      </c>
      <c r="C78">
        <f>'RMi prognoos'!L43</f>
        <v>3643.636473176995</v>
      </c>
      <c r="D78">
        <f>'RMi prognoos'!P43</f>
        <v>3.1</v>
      </c>
      <c r="E78">
        <f t="shared" si="15"/>
        <v>472.13486924088238</v>
      </c>
      <c r="F78">
        <f t="shared" si="16"/>
        <v>13.895502339906935</v>
      </c>
      <c r="I78">
        <f t="shared" si="1"/>
        <v>3643.636473176995</v>
      </c>
      <c r="J78">
        <f t="shared" si="2"/>
        <v>218.61818839061968</v>
      </c>
      <c r="K78">
        <f t="shared" si="13"/>
        <v>28.134771167638405</v>
      </c>
      <c r="L78">
        <f t="shared" si="14"/>
        <v>74980.701220350893</v>
      </c>
    </row>
    <row r="79" spans="1:12" x14ac:dyDescent="0.35">
      <c r="A79">
        <v>2042</v>
      </c>
      <c r="B79">
        <v>52</v>
      </c>
      <c r="C79">
        <f>'RMi prognoos'!L44</f>
        <v>3788.7294782631448</v>
      </c>
      <c r="D79">
        <f>'RMi prognoos'!P44</f>
        <v>3.1</v>
      </c>
      <c r="E79">
        <f t="shared" si="15"/>
        <v>488.23466828199651</v>
      </c>
      <c r="F79">
        <f t="shared" si="16"/>
        <v>14.283186855190339</v>
      </c>
      <c r="I79">
        <f t="shared" si="1"/>
        <v>3788.7294782631448</v>
      </c>
      <c r="J79">
        <f t="shared" si="2"/>
        <v>227.32376869578869</v>
      </c>
      <c r="K79">
        <f t="shared" si="13"/>
        <v>29.013982766627105</v>
      </c>
      <c r="L79">
        <f t="shared" si="14"/>
        <v>80732.108305416798</v>
      </c>
    </row>
    <row r="80" spans="1:12" x14ac:dyDescent="0.35">
      <c r="A80">
        <v>2043</v>
      </c>
      <c r="B80">
        <v>53</v>
      </c>
      <c r="C80">
        <f>'RMi prognoos'!L45</f>
        <v>3939.6177157322309</v>
      </c>
      <c r="D80">
        <f>'RMi prognoos'!P45</f>
        <v>3.1</v>
      </c>
      <c r="E80">
        <f t="shared" si="15"/>
        <v>504.88347047041259</v>
      </c>
      <c r="F80">
        <f t="shared" si="16"/>
        <v>14.68168776845015</v>
      </c>
      <c r="I80">
        <f t="shared" si="1"/>
        <v>3939.6177157322309</v>
      </c>
      <c r="J80">
        <f t="shared" si="2"/>
        <v>236.37706294393385</v>
      </c>
      <c r="K80">
        <f t="shared" si="13"/>
        <v>29.893194365615805</v>
      </c>
      <c r="L80">
        <f t="shared" si="14"/>
        <v>86825.931617387512</v>
      </c>
    </row>
    <row r="81" spans="1:12" x14ac:dyDescent="0.35">
      <c r="A81">
        <v>2044</v>
      </c>
      <c r="B81">
        <v>54</v>
      </c>
      <c r="C81">
        <f>'RMi prognoos'!L46</f>
        <v>4096.5278571463314</v>
      </c>
      <c r="D81">
        <f>'RMi prognoos'!P46</f>
        <v>3.1</v>
      </c>
      <c r="E81">
        <f t="shared" si="15"/>
        <v>522.09999681345369</v>
      </c>
      <c r="F81">
        <f t="shared" si="16"/>
        <v>15.09130685718991</v>
      </c>
      <c r="I81">
        <f t="shared" si="1"/>
        <v>4096.5278571463314</v>
      </c>
      <c r="J81">
        <f t="shared" si="2"/>
        <v>245.79167142877986</v>
      </c>
      <c r="K81">
        <f t="shared" si="13"/>
        <v>30.772405964604506</v>
      </c>
      <c r="L81">
        <f t="shared" si="14"/>
        <v>93280.468326511807</v>
      </c>
    </row>
    <row r="82" spans="1:12" x14ac:dyDescent="0.35">
      <c r="A82">
        <v>2045</v>
      </c>
      <c r="B82">
        <v>55</v>
      </c>
      <c r="C82">
        <f>'RMi prognoos'!L47</f>
        <v>4259.7015361218128</v>
      </c>
      <c r="D82">
        <f>'RMi prognoos'!P47</f>
        <v>3.1</v>
      </c>
      <c r="E82">
        <f t="shared" si="15"/>
        <v>539.90360670479242</v>
      </c>
      <c r="F82">
        <f t="shared" si="16"/>
        <v>15.512354318505508</v>
      </c>
      <c r="I82">
        <f t="shared" si="1"/>
        <v>4259.7015361218128</v>
      </c>
      <c r="J82">
        <f t="shared" si="2"/>
        <v>255.58209216730876</v>
      </c>
      <c r="K82">
        <f t="shared" si="13"/>
        <v>31.651617563593206</v>
      </c>
      <c r="L82">
        <f t="shared" si="14"/>
        <v>100114.93233621563</v>
      </c>
    </row>
    <row r="83" spans="1:12" x14ac:dyDescent="0.35">
      <c r="A83">
        <v>2046</v>
      </c>
      <c r="B83">
        <v>56</v>
      </c>
      <c r="C83">
        <f>'RMi prognoos'!L48</f>
        <v>4428.6814782919482</v>
      </c>
      <c r="D83">
        <f>'RMi prognoos'!P48</f>
        <v>3</v>
      </c>
      <c r="E83">
        <f t="shared" si="15"/>
        <v>557.72042572605051</v>
      </c>
      <c r="F83">
        <f t="shared" si="16"/>
        <v>15.931187885105155</v>
      </c>
      <c r="I83">
        <f t="shared" si="1"/>
        <v>4428.6814782919482</v>
      </c>
      <c r="J83">
        <f t="shared" si="2"/>
        <v>265.7208886975169</v>
      </c>
      <c r="K83">
        <f t="shared" si="13"/>
        <v>32.530829162581909</v>
      </c>
      <c r="L83">
        <f t="shared" si="14"/>
        <v>107349.50286268133</v>
      </c>
    </row>
    <row r="84" spans="1:12" x14ac:dyDescent="0.35">
      <c r="A84">
        <v>2047</v>
      </c>
      <c r="B84">
        <v>57</v>
      </c>
      <c r="C84">
        <f>'RMi prognoos'!L49</f>
        <v>4603.6456337142654</v>
      </c>
      <c r="D84">
        <f>'RMi prognoos'!P49</f>
        <v>3</v>
      </c>
      <c r="E84">
        <f t="shared" si="15"/>
        <v>576.12519977501017</v>
      </c>
      <c r="F84">
        <f t="shared" si="16"/>
        <v>16.361329958002994</v>
      </c>
      <c r="I84">
        <f t="shared" si="1"/>
        <v>4603.6456337142654</v>
      </c>
      <c r="J84">
        <f t="shared" si="2"/>
        <v>276.21873802285592</v>
      </c>
      <c r="K84">
        <f t="shared" si="13"/>
        <v>33.410040761570613</v>
      </c>
      <c r="L84">
        <f t="shared" si="14"/>
        <v>115004.85048304104</v>
      </c>
    </row>
    <row r="85" spans="1:12" x14ac:dyDescent="0.35">
      <c r="A85">
        <v>2048</v>
      </c>
      <c r="B85">
        <v>58</v>
      </c>
      <c r="C85">
        <f>'RMi prognoos'!L50</f>
        <v>4784.7738146718557</v>
      </c>
      <c r="D85">
        <f>'RMi prognoos'!P50</f>
        <v>2.9</v>
      </c>
      <c r="E85">
        <f t="shared" si="15"/>
        <v>594.50359364783299</v>
      </c>
      <c r="F85">
        <f t="shared" si="16"/>
        <v>16.788360669906872</v>
      </c>
      <c r="I85">
        <f t="shared" si="1"/>
        <v>4784.7738146718557</v>
      </c>
      <c r="J85">
        <f t="shared" si="2"/>
        <v>287.0864288803113</v>
      </c>
      <c r="K85">
        <f t="shared" si="13"/>
        <v>34.289252360559317</v>
      </c>
      <c r="L85">
        <f t="shared" si="14"/>
        <v>123102.62401867361</v>
      </c>
    </row>
    <row r="86" spans="1:12" x14ac:dyDescent="0.35">
      <c r="A86">
        <v>2049</v>
      </c>
      <c r="B86">
        <v>59</v>
      </c>
      <c r="C86">
        <f>'RMi prognoos'!L51</f>
        <v>4972.2469545964423</v>
      </c>
      <c r="D86">
        <f>'RMi prognoos'!P51</f>
        <v>2.9</v>
      </c>
      <c r="E86">
        <f t="shared" si="15"/>
        <v>613.46825828519889</v>
      </c>
      <c r="F86">
        <f t="shared" si="16"/>
        <v>17.226536883391443</v>
      </c>
      <c r="I86">
        <f t="shared" si="1"/>
        <v>4972.2469545964423</v>
      </c>
      <c r="J86">
        <f t="shared" si="2"/>
        <v>298.33481727578652</v>
      </c>
      <c r="K86">
        <f t="shared" si="13"/>
        <v>35.168463959548021</v>
      </c>
      <c r="L86">
        <f t="shared" si="14"/>
        <v>131665.49201150751</v>
      </c>
    </row>
    <row r="87" spans="1:12" x14ac:dyDescent="0.35">
      <c r="A87">
        <v>2050</v>
      </c>
      <c r="B87">
        <v>60</v>
      </c>
      <c r="C87">
        <f>'RMi prognoos'!L52</f>
        <v>5166.2527935118542</v>
      </c>
      <c r="D87">
        <f>'RMi prognoos'!P52</f>
        <v>2.8</v>
      </c>
      <c r="E87">
        <f t="shared" si="15"/>
        <v>632.36308064038292</v>
      </c>
      <c r="F87">
        <f t="shared" si="16"/>
        <v>17.660645612852907</v>
      </c>
      <c r="I87">
        <f t="shared" si="1"/>
        <v>5166.2527935118542</v>
      </c>
      <c r="J87">
        <f t="shared" si="2"/>
        <v>309.97516761071125</v>
      </c>
      <c r="K87">
        <f t="shared" si="13"/>
        <v>36.047675558536724</v>
      </c>
      <c r="L87">
        <f t="shared" si="14"/>
        <v>140717.1853563386</v>
      </c>
    </row>
    <row r="88" spans="1:12" x14ac:dyDescent="0.35">
      <c r="A88">
        <v>2051</v>
      </c>
      <c r="B88">
        <v>61</v>
      </c>
      <c r="C88">
        <f>'RMi prognoos'!L53</f>
        <v>5366.994220882335</v>
      </c>
      <c r="D88">
        <f>'RMi prognoos'!P53</f>
        <v>2.8</v>
      </c>
      <c r="E88">
        <f t="shared" si="15"/>
        <v>651.8398635241067</v>
      </c>
      <c r="F88">
        <f t="shared" si="16"/>
        <v>18.105693882296798</v>
      </c>
      <c r="I88">
        <f t="shared" si="1"/>
        <v>5366.994220882335</v>
      </c>
      <c r="J88">
        <f t="shared" si="2"/>
        <v>322.01965325294009</v>
      </c>
      <c r="K88">
        <f t="shared" si="13"/>
        <v>36.926887157525428</v>
      </c>
      <c r="L88">
        <f t="shared" si="14"/>
        <v>150282.54585850923</v>
      </c>
    </row>
    <row r="89" spans="1:12" x14ac:dyDescent="0.35">
      <c r="A89">
        <v>2052</v>
      </c>
      <c r="B89">
        <v>62</v>
      </c>
      <c r="C89">
        <f>'RMi prognoos'!L54</f>
        <v>5574.6464365854845</v>
      </c>
      <c r="D89">
        <f>'RMi prognoos'!P54</f>
        <v>2.7</v>
      </c>
      <c r="E89">
        <f t="shared" si="15"/>
        <v>671.19950747077269</v>
      </c>
      <c r="F89">
        <f t="shared" si="16"/>
        <v>18.54566224363661</v>
      </c>
      <c r="I89">
        <f t="shared" si="1"/>
        <v>5574.6464365854845</v>
      </c>
      <c r="J89">
        <f t="shared" si="2"/>
        <v>334.47878619512903</v>
      </c>
      <c r="K89">
        <f t="shared" si="13"/>
        <v>37.806098756514132</v>
      </c>
      <c r="L89">
        <f t="shared" si="14"/>
        <v>160387.58291244361</v>
      </c>
    </row>
    <row r="90" spans="1:12" x14ac:dyDescent="0.35">
      <c r="A90">
        <v>2053</v>
      </c>
      <c r="B90">
        <v>63</v>
      </c>
      <c r="C90">
        <f>'RMi prognoos'!L55</f>
        <v>5789.4116283973426</v>
      </c>
      <c r="D90">
        <f>'RMi prognoos'!P55</f>
        <v>2.8</v>
      </c>
      <c r="E90">
        <f t="shared" si="15"/>
        <v>691.8724523008724</v>
      </c>
      <c r="F90">
        <f t="shared" si="16"/>
        <v>19.013012932176249</v>
      </c>
      <c r="I90">
        <f t="shared" si="1"/>
        <v>5789.4116283973426</v>
      </c>
      <c r="J90">
        <f t="shared" si="2"/>
        <v>347.36469770384053</v>
      </c>
      <c r="K90">
        <f t="shared" si="13"/>
        <v>38.685310355502835</v>
      </c>
      <c r="L90">
        <f t="shared" si="14"/>
        <v>171059.50102759936</v>
      </c>
    </row>
    <row r="91" spans="1:12" x14ac:dyDescent="0.35">
      <c r="A91">
        <v>2054</v>
      </c>
      <c r="B91">
        <v>64</v>
      </c>
      <c r="C91">
        <f>'RMi prognoos'!L56</f>
        <v>6011.4910988842539</v>
      </c>
      <c r="D91">
        <f>'RMi prognoos'!P56</f>
        <v>2.7</v>
      </c>
      <c r="E91">
        <f t="shared" si="15"/>
        <v>712.42106413420834</v>
      </c>
      <c r="F91">
        <f t="shared" si="16"/>
        <v>19.475029146428131</v>
      </c>
      <c r="I91">
        <f t="shared" si="1"/>
        <v>6011.4910988842539</v>
      </c>
      <c r="J91">
        <f t="shared" si="2"/>
        <v>360.6894659330552</v>
      </c>
      <c r="K91">
        <f t="shared" si="13"/>
        <v>39.564521954491539</v>
      </c>
      <c r="L91">
        <f t="shared" si="14"/>
        <v>182326.76865781215</v>
      </c>
    </row>
    <row r="92" spans="1:12" x14ac:dyDescent="0.35">
      <c r="A92">
        <v>2055</v>
      </c>
      <c r="B92">
        <v>65</v>
      </c>
      <c r="C92">
        <f>'RMi prognoos'!L57</f>
        <v>6241.091240737006</v>
      </c>
      <c r="D92">
        <f>'RMi prognoos'!P57</f>
        <v>2.7</v>
      </c>
      <c r="E92">
        <f t="shared" si="15"/>
        <v>733.57996973899435</v>
      </c>
      <c r="F92">
        <f t="shared" si="16"/>
        <v>19.948272354686335</v>
      </c>
      <c r="I92">
        <f t="shared" ref="I92:I97" si="17">IF(AND(B92&gt;$E$2-1,B92&lt;$E$3),C92*$E$4,0)</f>
        <v>6241.091240737006</v>
      </c>
      <c r="J92">
        <f t="shared" ref="J92:J97" si="18">I92*0.06</f>
        <v>374.46547444422038</v>
      </c>
      <c r="K92">
        <f t="shared" si="13"/>
        <v>40.443733553480243</v>
      </c>
      <c r="L92">
        <f t="shared" si="14"/>
        <v>194219.16937259861</v>
      </c>
    </row>
    <row r="93" spans="1:12" x14ac:dyDescent="0.35">
      <c r="A93">
        <v>2056</v>
      </c>
      <c r="B93">
        <v>66</v>
      </c>
      <c r="C93">
        <f>'RMi prognoos'!L58</f>
        <v>6478.4172142619409</v>
      </c>
      <c r="D93">
        <f>'RMi prognoos'!P58</f>
        <v>2.7</v>
      </c>
      <c r="E93">
        <f t="shared" si="15"/>
        <v>755.36729484024249</v>
      </c>
      <c r="F93">
        <f t="shared" si="16"/>
        <v>20.433015372905214</v>
      </c>
      <c r="I93">
        <f t="shared" si="17"/>
        <v>6478.4172142619409</v>
      </c>
      <c r="J93">
        <f t="shared" si="18"/>
        <v>388.70503285571647</v>
      </c>
      <c r="K93">
        <f t="shared" si="13"/>
        <v>41.322945152468947</v>
      </c>
      <c r="L93">
        <f t="shared" si="14"/>
        <v>206767.85951691907</v>
      </c>
    </row>
    <row r="94" spans="1:12" x14ac:dyDescent="0.35">
      <c r="A94">
        <v>2057</v>
      </c>
      <c r="B94">
        <v>67</v>
      </c>
      <c r="C94">
        <f>'RMi prognoos'!L59</f>
        <v>6723.6833150311759</v>
      </c>
      <c r="D94">
        <f>'RMi prognoos'!P59</f>
        <v>2.8</v>
      </c>
      <c r="E94">
        <f t="shared" si="15"/>
        <v>778.63260752132192</v>
      </c>
      <c r="F94">
        <f t="shared" si="16"/>
        <v>20.947927360302423</v>
      </c>
      <c r="I94">
        <f t="shared" si="17"/>
        <v>6723.6833150311759</v>
      </c>
      <c r="J94">
        <f t="shared" si="18"/>
        <v>403.42099890187052</v>
      </c>
      <c r="K94">
        <f t="shared" si="13"/>
        <v>42.20215675145765</v>
      </c>
      <c r="L94">
        <f t="shared" si="14"/>
        <v>220005.42358946384</v>
      </c>
    </row>
    <row r="95" spans="1:12" x14ac:dyDescent="0.35">
      <c r="A95">
        <v>2058</v>
      </c>
      <c r="B95">
        <v>68</v>
      </c>
      <c r="C95">
        <f>'RMi prognoos'!L60</f>
        <v>6977.1076482179815</v>
      </c>
      <c r="D95">
        <f>'RMi prognoos'!P60</f>
        <v>3</v>
      </c>
      <c r="E95">
        <f t="shared" si="15"/>
        <v>804.3274835695255</v>
      </c>
      <c r="F95">
        <f t="shared" si="16"/>
        <v>21.513521399030587</v>
      </c>
      <c r="I95">
        <f t="shared" si="17"/>
        <v>6977.1076482179815</v>
      </c>
      <c r="J95">
        <f t="shared" si="18"/>
        <v>418.62645889307885</v>
      </c>
      <c r="K95">
        <f t="shared" si="13"/>
        <v>43.081368350446354</v>
      </c>
      <c r="L95">
        <f t="shared" si="14"/>
        <v>233965.93950918416</v>
      </c>
    </row>
    <row r="96" spans="1:12" x14ac:dyDescent="0.35">
      <c r="A96">
        <v>2059</v>
      </c>
      <c r="B96">
        <v>69</v>
      </c>
      <c r="C96">
        <f>'RMi prognoos'!L61</f>
        <v>7238.9096258715135</v>
      </c>
      <c r="D96">
        <f>'RMi prognoos'!P61</f>
        <v>3</v>
      </c>
      <c r="E96">
        <f t="shared" si="15"/>
        <v>830.87029052731975</v>
      </c>
      <c r="F96">
        <f t="shared" si="16"/>
        <v>22.094386476804409</v>
      </c>
      <c r="I96">
        <f t="shared" si="17"/>
        <v>7238.9096258715135</v>
      </c>
      <c r="J96">
        <f t="shared" si="18"/>
        <v>434.3345775522908</v>
      </c>
      <c r="K96">
        <f t="shared" si="13"/>
        <v>43.960579949435058</v>
      </c>
      <c r="L96">
        <f t="shared" si="14"/>
        <v>248685.04264466534</v>
      </c>
    </row>
    <row r="97" spans="1:12" x14ac:dyDescent="0.35">
      <c r="A97">
        <v>2060</v>
      </c>
      <c r="B97">
        <v>70</v>
      </c>
      <c r="C97">
        <f>'RMi prognoos'!L62</f>
        <v>7509.328119226192</v>
      </c>
      <c r="D97">
        <f>'RMi prognoos'!P62</f>
        <v>3.2</v>
      </c>
      <c r="E97">
        <f t="shared" si="15"/>
        <v>860.11692475388134</v>
      </c>
      <c r="F97">
        <f t="shared" si="16"/>
        <v>22.730704807336377</v>
      </c>
      <c r="I97">
        <f t="shared" si="17"/>
        <v>0</v>
      </c>
      <c r="J97">
        <f t="shared" si="18"/>
        <v>0</v>
      </c>
      <c r="K97">
        <f>K96+I97/(C97*$E$7)*0.8</f>
        <v>43.960579949435058</v>
      </c>
      <c r="L97">
        <f>L96*(1+$E$5)+J96*12*(1+$E$5/2)</f>
        <v>264199.99062980193</v>
      </c>
    </row>
    <row r="98" spans="1:12" x14ac:dyDescent="0.35">
      <c r="A98">
        <v>2061</v>
      </c>
      <c r="B98">
        <v>71</v>
      </c>
      <c r="C98">
        <f>'RMi prognoos'!L63</f>
        <v>7788.5979485137686</v>
      </c>
      <c r="D98">
        <f>'RMi prognoos'!P63</f>
        <v>3.2</v>
      </c>
      <c r="E98">
        <f t="shared" ref="E98:E113" si="19">E97*(1+1.1*D98/100)</f>
        <v>890.39304050521787</v>
      </c>
      <c r="F98">
        <f t="shared" ref="F98:F113" si="20">F97*(1+0.9*D98/100)</f>
        <v>23.385349105787665</v>
      </c>
      <c r="I98">
        <f t="shared" ref="I98:I104" si="21">IF(AND(B98&gt;$E$2-1,B98&lt;$E$3),C98*$E$4,0)</f>
        <v>0</v>
      </c>
      <c r="J98">
        <f t="shared" ref="J98:J104" si="22">I98*0.06</f>
        <v>0</v>
      </c>
      <c r="K98">
        <f t="shared" ref="K98:K104" si="23">K97+I98/(C98*$E$7)*0.8</f>
        <v>43.960579949435058</v>
      </c>
      <c r="L98">
        <f t="shared" ref="L98:L104" si="24">L97*(1+$E$5)+J97*12*(1+$E$5/2)</f>
        <v>275032.19024562382</v>
      </c>
    </row>
    <row r="99" spans="1:12" x14ac:dyDescent="0.35">
      <c r="A99">
        <v>2062</v>
      </c>
      <c r="B99">
        <v>72</v>
      </c>
      <c r="C99">
        <f>'RMi prognoos'!L64</f>
        <v>8076.9611986532063</v>
      </c>
      <c r="D99">
        <f>'RMi prognoos'!P64</f>
        <v>3.3</v>
      </c>
      <c r="E99">
        <f t="shared" si="19"/>
        <v>922.71430787555732</v>
      </c>
      <c r="F99">
        <f t="shared" si="20"/>
        <v>24.079893974229559</v>
      </c>
      <c r="I99">
        <f t="shared" si="21"/>
        <v>0</v>
      </c>
      <c r="J99">
        <f t="shared" si="22"/>
        <v>0</v>
      </c>
      <c r="K99">
        <f t="shared" si="23"/>
        <v>43.960579949435058</v>
      </c>
      <c r="L99">
        <f t="shared" si="24"/>
        <v>286308.51004569436</v>
      </c>
    </row>
    <row r="100" spans="1:12" x14ac:dyDescent="0.35">
      <c r="A100">
        <v>2063</v>
      </c>
      <c r="B100">
        <v>73</v>
      </c>
      <c r="C100">
        <f>'RMi prognoos'!L65</f>
        <v>8374.658354409461</v>
      </c>
      <c r="D100">
        <f>'RMi prognoos'!P65</f>
        <v>3.3</v>
      </c>
      <c r="E100">
        <f t="shared" si="19"/>
        <v>956.20883725144006</v>
      </c>
      <c r="F100">
        <f t="shared" si="20"/>
        <v>24.795066825264179</v>
      </c>
      <c r="I100">
        <f t="shared" si="21"/>
        <v>0</v>
      </c>
      <c r="J100">
        <f t="shared" si="22"/>
        <v>0</v>
      </c>
      <c r="K100">
        <f t="shared" si="23"/>
        <v>43.960579949435058</v>
      </c>
      <c r="L100">
        <f t="shared" si="24"/>
        <v>298047.15895756782</v>
      </c>
    </row>
    <row r="101" spans="1:12" x14ac:dyDescent="0.35">
      <c r="A101">
        <v>2064</v>
      </c>
      <c r="B101">
        <v>74</v>
      </c>
      <c r="C101">
        <f>'RMi prognoos'!L66</f>
        <v>8681.9414861103705</v>
      </c>
      <c r="D101">
        <f>'RMi prognoos'!P66</f>
        <v>3.3</v>
      </c>
      <c r="E101">
        <f t="shared" si="19"/>
        <v>990.91921804366734</v>
      </c>
      <c r="F101">
        <f t="shared" si="20"/>
        <v>25.531480309974526</v>
      </c>
      <c r="I101">
        <f t="shared" si="21"/>
        <v>0</v>
      </c>
      <c r="J101">
        <f t="shared" si="22"/>
        <v>0</v>
      </c>
      <c r="K101">
        <f t="shared" si="23"/>
        <v>43.960579949435058</v>
      </c>
      <c r="L101">
        <f t="shared" si="24"/>
        <v>310267.09247482807</v>
      </c>
    </row>
    <row r="102" spans="1:12" x14ac:dyDescent="0.35">
      <c r="A102">
        <v>2065</v>
      </c>
      <c r="B102">
        <v>75</v>
      </c>
      <c r="C102">
        <f>'RMi prognoos'!L67</f>
        <v>8999.0626074698157</v>
      </c>
      <c r="D102">
        <f>'RMi prognoos'!P67</f>
        <v>3.3</v>
      </c>
      <c r="E102">
        <f t="shared" si="19"/>
        <v>1026.8895856586525</v>
      </c>
      <c r="F102">
        <f t="shared" si="20"/>
        <v>26.28976527518077</v>
      </c>
      <c r="I102">
        <f t="shared" si="21"/>
        <v>0</v>
      </c>
      <c r="J102">
        <f t="shared" si="22"/>
        <v>0</v>
      </c>
      <c r="K102">
        <f t="shared" si="23"/>
        <v>43.960579949435058</v>
      </c>
      <c r="L102">
        <f t="shared" si="24"/>
        <v>322988.04326629598</v>
      </c>
    </row>
    <row r="103" spans="1:12" x14ac:dyDescent="0.35">
      <c r="A103">
        <v>2066</v>
      </c>
      <c r="B103">
        <v>76</v>
      </c>
      <c r="C103">
        <f>'RMi prognoos'!L68</f>
        <v>9326.281732006024</v>
      </c>
      <c r="D103">
        <f>'RMi prognoos'!P68</f>
        <v>3.3</v>
      </c>
      <c r="E103">
        <f t="shared" si="19"/>
        <v>1064.1656776180616</v>
      </c>
      <c r="F103">
        <f t="shared" si="20"/>
        <v>27.07057130385364</v>
      </c>
      <c r="I103">
        <f t="shared" si="21"/>
        <v>0</v>
      </c>
      <c r="J103">
        <f t="shared" si="22"/>
        <v>0</v>
      </c>
      <c r="K103">
        <f t="shared" si="23"/>
        <v>43.960579949435058</v>
      </c>
      <c r="L103">
        <f t="shared" si="24"/>
        <v>336230.55304021412</v>
      </c>
    </row>
    <row r="104" spans="1:12" x14ac:dyDescent="0.35">
      <c r="A104">
        <v>2067</v>
      </c>
      <c r="B104">
        <v>77</v>
      </c>
      <c r="C104">
        <f>'RMi prognoos'!L69</f>
        <v>9663.8653973454147</v>
      </c>
      <c r="D104">
        <f>'RMi prognoos'!P69</f>
        <v>3.2</v>
      </c>
      <c r="E104">
        <f t="shared" si="19"/>
        <v>1101.6243094702172</v>
      </c>
      <c r="F104">
        <f t="shared" si="20"/>
        <v>27.850203757404625</v>
      </c>
      <c r="I104">
        <f t="shared" si="21"/>
        <v>0</v>
      </c>
      <c r="J104">
        <f t="shared" si="22"/>
        <v>0</v>
      </c>
      <c r="K104">
        <f t="shared" si="23"/>
        <v>43.960579949435058</v>
      </c>
      <c r="L104">
        <f t="shared" si="24"/>
        <v>350016.0057148629</v>
      </c>
    </row>
    <row r="105" spans="1:12" x14ac:dyDescent="0.35">
      <c r="A105">
        <v>2068</v>
      </c>
      <c r="B105">
        <v>78</v>
      </c>
      <c r="C105">
        <f>'RMi prognoos'!L70</f>
        <v>10012.084521597664</v>
      </c>
      <c r="D105">
        <f>'RMi prognoos'!P70</f>
        <v>3.2</v>
      </c>
      <c r="E105">
        <f t="shared" si="19"/>
        <v>1140.4014851635689</v>
      </c>
      <c r="F105">
        <f t="shared" si="20"/>
        <v>28.652289625617875</v>
      </c>
      <c r="I105">
        <f t="shared" ref="I105:I137" si="25">IF(AND(B105&gt;$E$2-1,B105&lt;$E$3),C105*$E$4,0)</f>
        <v>0</v>
      </c>
      <c r="J105">
        <f t="shared" ref="J105:J137" si="26">I105*0.06</f>
        <v>0</v>
      </c>
      <c r="K105">
        <f t="shared" ref="K105:K137" si="27">K104+I105/(C105*$E$7)*0.8</f>
        <v>43.960579949435058</v>
      </c>
      <c r="L105">
        <f t="shared" ref="L105:L137" si="28">L104*(1+$E$5)+J104*12*(1+$E$5/2)</f>
        <v>364366.66194917227</v>
      </c>
    </row>
    <row r="106" spans="1:12" x14ac:dyDescent="0.35">
      <c r="A106">
        <v>2069</v>
      </c>
      <c r="B106">
        <v>79</v>
      </c>
      <c r="C106">
        <f>'RMi prognoos'!L71</f>
        <v>10371.219836979388</v>
      </c>
      <c r="D106">
        <f>'RMi prognoos'!P71</f>
        <v>3.1</v>
      </c>
      <c r="E106">
        <f t="shared" si="19"/>
        <v>1179.2891758076466</v>
      </c>
      <c r="F106">
        <f t="shared" si="20"/>
        <v>29.451688506172616</v>
      </c>
      <c r="I106">
        <f t="shared" si="25"/>
        <v>0</v>
      </c>
      <c r="J106">
        <f t="shared" si="26"/>
        <v>0</v>
      </c>
      <c r="K106">
        <f t="shared" si="27"/>
        <v>43.960579949435058</v>
      </c>
      <c r="L106">
        <f t="shared" si="28"/>
        <v>379305.69508908829</v>
      </c>
    </row>
    <row r="107" spans="1:12" x14ac:dyDescent="0.35">
      <c r="A107">
        <v>2070</v>
      </c>
      <c r="B107">
        <v>80</v>
      </c>
      <c r="C107">
        <f>'RMi prognoos'!L72</f>
        <v>10741.553819541592</v>
      </c>
      <c r="D107">
        <f>'RMi prognoos'!P72</f>
        <v>3.1</v>
      </c>
      <c r="E107">
        <f t="shared" si="19"/>
        <v>1219.5029367026875</v>
      </c>
      <c r="F107">
        <f t="shared" si="20"/>
        <v>30.273390615494833</v>
      </c>
      <c r="I107">
        <f t="shared" si="25"/>
        <v>0</v>
      </c>
      <c r="J107">
        <f t="shared" si="26"/>
        <v>0</v>
      </c>
      <c r="K107">
        <f t="shared" si="27"/>
        <v>43.960579949435058</v>
      </c>
      <c r="L107">
        <f t="shared" si="28"/>
        <v>394857.22858774086</v>
      </c>
    </row>
    <row r="108" spans="1:12" x14ac:dyDescent="0.35">
      <c r="A108">
        <v>2071</v>
      </c>
      <c r="B108">
        <v>81</v>
      </c>
      <c r="C108" s="2">
        <f>C107/C106*C107</f>
        <v>11125.111633128125</v>
      </c>
      <c r="D108" s="2">
        <f>D107</f>
        <v>3.1</v>
      </c>
      <c r="E108">
        <f t="shared" si="19"/>
        <v>1261.0879868442491</v>
      </c>
      <c r="F108">
        <f t="shared" si="20"/>
        <v>31.118018213667138</v>
      </c>
      <c r="I108">
        <f t="shared" si="25"/>
        <v>0</v>
      </c>
      <c r="J108">
        <f t="shared" si="26"/>
        <v>0</v>
      </c>
      <c r="K108">
        <f t="shared" si="27"/>
        <v>43.960579949435058</v>
      </c>
      <c r="L108">
        <f t="shared" si="28"/>
        <v>411046.37495983823</v>
      </c>
    </row>
    <row r="109" spans="1:12" x14ac:dyDescent="0.35">
      <c r="A109">
        <v>2072</v>
      </c>
      <c r="B109">
        <v>82</v>
      </c>
      <c r="C109" s="2">
        <f t="shared" ref="C109:C113" si="29">C108/C107*C108</f>
        <v>11522.365472339519</v>
      </c>
      <c r="D109" s="2">
        <f t="shared" ref="D109:D113" si="30">D108</f>
        <v>3.1</v>
      </c>
      <c r="E109">
        <f t="shared" si="19"/>
        <v>1304.091087195638</v>
      </c>
      <c r="F109">
        <f t="shared" si="20"/>
        <v>31.986210921828452</v>
      </c>
      <c r="I109">
        <f t="shared" si="25"/>
        <v>0</v>
      </c>
      <c r="J109">
        <f t="shared" si="26"/>
        <v>0</v>
      </c>
      <c r="K109">
        <f t="shared" si="27"/>
        <v>43.960579949435058</v>
      </c>
      <c r="L109">
        <f t="shared" si="28"/>
        <v>427899.27633319155</v>
      </c>
    </row>
    <row r="110" spans="1:12" x14ac:dyDescent="0.35">
      <c r="A110">
        <v>2073</v>
      </c>
      <c r="B110">
        <v>83</v>
      </c>
      <c r="C110" s="2">
        <f t="shared" si="29"/>
        <v>11933.804392831202</v>
      </c>
      <c r="D110" s="2">
        <f t="shared" si="30"/>
        <v>3.1</v>
      </c>
      <c r="E110">
        <f t="shared" si="19"/>
        <v>1348.5605932690094</v>
      </c>
      <c r="F110">
        <f t="shared" si="20"/>
        <v>32.878626206547466</v>
      </c>
      <c r="I110">
        <f t="shared" si="25"/>
        <v>0</v>
      </c>
      <c r="J110">
        <f t="shared" si="26"/>
        <v>0</v>
      </c>
      <c r="K110">
        <f t="shared" si="27"/>
        <v>43.960579949435058</v>
      </c>
      <c r="L110">
        <f t="shared" si="28"/>
        <v>445443.14666285238</v>
      </c>
    </row>
    <row r="111" spans="1:12" x14ac:dyDescent="0.35">
      <c r="A111">
        <v>2074</v>
      </c>
      <c r="B111">
        <v>84</v>
      </c>
      <c r="C111" s="2">
        <f t="shared" si="29"/>
        <v>12359.934913385539</v>
      </c>
      <c r="D111" s="2">
        <f t="shared" si="30"/>
        <v>3.1</v>
      </c>
      <c r="E111">
        <f t="shared" si="19"/>
        <v>1394.5465094994827</v>
      </c>
      <c r="F111">
        <f t="shared" si="20"/>
        <v>33.79593987771014</v>
      </c>
      <c r="I111">
        <f t="shared" si="25"/>
        <v>0</v>
      </c>
      <c r="J111">
        <f t="shared" si="26"/>
        <v>0</v>
      </c>
      <c r="K111">
        <f t="shared" si="27"/>
        <v>43.960579949435058</v>
      </c>
      <c r="L111">
        <f t="shared" si="28"/>
        <v>463706.31567602931</v>
      </c>
    </row>
    <row r="112" spans="1:12" x14ac:dyDescent="0.35">
      <c r="A112">
        <v>2075</v>
      </c>
      <c r="B112">
        <v>85</v>
      </c>
      <c r="C112" s="2">
        <f t="shared" si="29"/>
        <v>12801.281639482595</v>
      </c>
      <c r="D112" s="2">
        <f t="shared" si="30"/>
        <v>3.1</v>
      </c>
      <c r="E112">
        <f t="shared" si="19"/>
        <v>1442.100545473415</v>
      </c>
      <c r="F112">
        <f t="shared" si="20"/>
        <v>34.738846600298253</v>
      </c>
      <c r="I112">
        <f t="shared" si="25"/>
        <v>0</v>
      </c>
      <c r="J112">
        <f t="shared" si="26"/>
        <v>0</v>
      </c>
      <c r="K112">
        <f t="shared" si="27"/>
        <v>43.960579949435058</v>
      </c>
      <c r="L112">
        <f t="shared" si="28"/>
        <v>482718.27461874648</v>
      </c>
    </row>
    <row r="113" spans="1:12" x14ac:dyDescent="0.35">
      <c r="A113">
        <v>2076</v>
      </c>
      <c r="B113">
        <v>86</v>
      </c>
      <c r="C113" s="2">
        <f t="shared" si="29"/>
        <v>13258.387909137251</v>
      </c>
      <c r="D113" s="2">
        <f t="shared" si="30"/>
        <v>3.1</v>
      </c>
      <c r="E113">
        <f t="shared" si="19"/>
        <v>1491.2761740740584</v>
      </c>
      <c r="F113">
        <f t="shared" si="20"/>
        <v>35.708060420446579</v>
      </c>
      <c r="I113">
        <f t="shared" si="25"/>
        <v>0</v>
      </c>
      <c r="J113">
        <f t="shared" si="26"/>
        <v>0</v>
      </c>
      <c r="K113">
        <f t="shared" si="27"/>
        <v>43.960579949435058</v>
      </c>
      <c r="L113">
        <f t="shared" si="28"/>
        <v>502509.72387811507</v>
      </c>
    </row>
    <row r="114" spans="1:12" x14ac:dyDescent="0.35">
      <c r="A114">
        <v>2077</v>
      </c>
      <c r="B114">
        <v>87</v>
      </c>
      <c r="C114" s="2">
        <f t="shared" ref="C114:C137" si="31">C113/C112*C113</f>
        <v>13731.816461797785</v>
      </c>
      <c r="D114" s="2">
        <f t="shared" ref="D114:D137" si="32">D113</f>
        <v>3.1</v>
      </c>
      <c r="E114">
        <f t="shared" ref="E114:E137" si="33">E113*(1+1.1*D114/100)</f>
        <v>1542.1286916099839</v>
      </c>
      <c r="F114">
        <f t="shared" ref="F114:F137" si="34">F113*(1+0.9*D114/100)</f>
        <v>36.704315306177037</v>
      </c>
      <c r="I114">
        <f t="shared" si="25"/>
        <v>0</v>
      </c>
      <c r="J114">
        <f t="shared" si="26"/>
        <v>0</v>
      </c>
      <c r="K114">
        <f t="shared" si="27"/>
        <v>43.960579949435058</v>
      </c>
      <c r="L114">
        <f t="shared" si="28"/>
        <v>523112.62255711772</v>
      </c>
    </row>
    <row r="115" spans="1:12" x14ac:dyDescent="0.35">
      <c r="A115">
        <v>2078</v>
      </c>
      <c r="B115">
        <v>88</v>
      </c>
      <c r="C115" s="2">
        <f t="shared" si="31"/>
        <v>14222.150131129389</v>
      </c>
      <c r="D115" s="2">
        <f t="shared" si="32"/>
        <v>3.1</v>
      </c>
      <c r="E115">
        <f t="shared" si="33"/>
        <v>1594.7152799938845</v>
      </c>
      <c r="F115">
        <f t="shared" si="34"/>
        <v>37.728365703219374</v>
      </c>
      <c r="I115">
        <f t="shared" si="25"/>
        <v>0</v>
      </c>
      <c r="J115">
        <f t="shared" si="26"/>
        <v>0</v>
      </c>
      <c r="K115">
        <f t="shared" si="27"/>
        <v>43.960579949435058</v>
      </c>
      <c r="L115">
        <f t="shared" si="28"/>
        <v>544560.24008195952</v>
      </c>
    </row>
    <row r="116" spans="1:12" x14ac:dyDescent="0.35">
      <c r="A116">
        <v>2079</v>
      </c>
      <c r="B116">
        <v>89</v>
      </c>
      <c r="C116" s="2">
        <f t="shared" si="31"/>
        <v>14729.992562535483</v>
      </c>
      <c r="D116" s="2">
        <f t="shared" si="32"/>
        <v>3.1</v>
      </c>
      <c r="E116">
        <f t="shared" si="33"/>
        <v>1649.095071041676</v>
      </c>
      <c r="F116">
        <f t="shared" si="34"/>
        <v>38.780987106339197</v>
      </c>
      <c r="I116">
        <f t="shared" si="25"/>
        <v>0</v>
      </c>
      <c r="J116">
        <f t="shared" si="26"/>
        <v>0</v>
      </c>
      <c r="K116">
        <f t="shared" si="27"/>
        <v>43.960579949435058</v>
      </c>
      <c r="L116">
        <f t="shared" si="28"/>
        <v>566887.20992531977</v>
      </c>
    </row>
    <row r="117" spans="1:12" x14ac:dyDescent="0.35">
      <c r="A117">
        <v>2080</v>
      </c>
      <c r="B117">
        <v>90</v>
      </c>
      <c r="C117" s="2">
        <f t="shared" si="31"/>
        <v>15255.96895630019</v>
      </c>
      <c r="D117" s="2">
        <f t="shared" si="32"/>
        <v>3.1</v>
      </c>
      <c r="E117">
        <f t="shared" si="33"/>
        <v>1705.329212964197</v>
      </c>
      <c r="F117">
        <f t="shared" si="34"/>
        <v>39.862976646606064</v>
      </c>
      <c r="I117">
        <f t="shared" si="25"/>
        <v>0</v>
      </c>
      <c r="J117">
        <f t="shared" si="26"/>
        <v>0</v>
      </c>
      <c r="K117">
        <f t="shared" si="27"/>
        <v>43.960579949435058</v>
      </c>
      <c r="L117">
        <f t="shared" si="28"/>
        <v>590129.5855322578</v>
      </c>
    </row>
    <row r="118" spans="1:12" x14ac:dyDescent="0.35">
      <c r="A118">
        <v>2081</v>
      </c>
      <c r="B118">
        <v>91</v>
      </c>
      <c r="C118" s="2">
        <f t="shared" si="31"/>
        <v>15800.726837266824</v>
      </c>
      <c r="D118" s="2">
        <f t="shared" si="32"/>
        <v>3.1</v>
      </c>
      <c r="E118">
        <f t="shared" si="33"/>
        <v>1763.4809391262761</v>
      </c>
      <c r="F118">
        <f t="shared" si="34"/>
        <v>40.975153695046373</v>
      </c>
      <c r="I118">
        <f t="shared" si="25"/>
        <v>0</v>
      </c>
      <c r="J118">
        <f t="shared" si="26"/>
        <v>0</v>
      </c>
      <c r="K118">
        <f t="shared" si="27"/>
        <v>43.960579949435058</v>
      </c>
      <c r="L118">
        <f t="shared" si="28"/>
        <v>614324.89853908028</v>
      </c>
    </row>
    <row r="119" spans="1:12" x14ac:dyDescent="0.35">
      <c r="A119">
        <v>2082</v>
      </c>
      <c r="B119">
        <v>92</v>
      </c>
      <c r="C119" s="2">
        <f t="shared" si="31"/>
        <v>16364.936851999939</v>
      </c>
      <c r="D119" s="2">
        <f t="shared" si="32"/>
        <v>3.1</v>
      </c>
      <c r="E119">
        <f t="shared" si="33"/>
        <v>1823.6156391504821</v>
      </c>
      <c r="F119">
        <f t="shared" si="34"/>
        <v>42.118360483138169</v>
      </c>
      <c r="I119">
        <f t="shared" si="25"/>
        <v>0</v>
      </c>
      <c r="J119">
        <f t="shared" si="26"/>
        <v>0</v>
      </c>
      <c r="K119">
        <f t="shared" si="27"/>
        <v>43.960579949435058</v>
      </c>
      <c r="L119">
        <f t="shared" si="28"/>
        <v>639512.21937918256</v>
      </c>
    </row>
    <row r="120" spans="1:12" x14ac:dyDescent="0.35">
      <c r="A120">
        <v>2083</v>
      </c>
      <c r="B120">
        <v>93</v>
      </c>
      <c r="C120" s="2">
        <f t="shared" si="31"/>
        <v>16949.293594412338</v>
      </c>
      <c r="D120" s="2">
        <f t="shared" si="32"/>
        <v>3.1</v>
      </c>
      <c r="E120">
        <f t="shared" si="33"/>
        <v>1885.8009324455136</v>
      </c>
      <c r="F120">
        <f t="shared" si="34"/>
        <v>43.293462740617727</v>
      </c>
      <c r="I120">
        <f t="shared" si="25"/>
        <v>0</v>
      </c>
      <c r="J120">
        <f t="shared" si="26"/>
        <v>0</v>
      </c>
      <c r="K120">
        <f t="shared" si="27"/>
        <v>43.960579949435058</v>
      </c>
      <c r="L120">
        <f t="shared" si="28"/>
        <v>665732.22037372901</v>
      </c>
    </row>
    <row r="121" spans="1:12" x14ac:dyDescent="0.35">
      <c r="A121">
        <v>2084</v>
      </c>
      <c r="B121">
        <v>94</v>
      </c>
      <c r="C121" s="2">
        <f t="shared" si="31"/>
        <v>17554.516460873427</v>
      </c>
      <c r="D121" s="2">
        <f t="shared" si="32"/>
        <v>3.1</v>
      </c>
      <c r="E121">
        <f t="shared" si="33"/>
        <v>1950.1067442419055</v>
      </c>
      <c r="F121">
        <f t="shared" si="34"/>
        <v>44.501350351080966</v>
      </c>
      <c r="I121">
        <f t="shared" si="25"/>
        <v>0</v>
      </c>
      <c r="J121">
        <f t="shared" si="26"/>
        <v>0</v>
      </c>
      <c r="K121">
        <f t="shared" si="27"/>
        <v>43.960579949435058</v>
      </c>
      <c r="L121">
        <f t="shared" si="28"/>
        <v>693027.24140905181</v>
      </c>
    </row>
    <row r="122" spans="1:12" x14ac:dyDescent="0.35">
      <c r="A122">
        <v>2085</v>
      </c>
      <c r="B122">
        <v>95</v>
      </c>
      <c r="C122" s="2">
        <f t="shared" si="31"/>
        <v>18181.350535851674</v>
      </c>
      <c r="D122" s="2">
        <f t="shared" si="32"/>
        <v>3.1</v>
      </c>
      <c r="E122">
        <f t="shared" si="33"/>
        <v>2016.6053842205545</v>
      </c>
      <c r="F122">
        <f t="shared" si="34"/>
        <v>45.742938025876128</v>
      </c>
      <c r="I122">
        <f t="shared" si="25"/>
        <v>0</v>
      </c>
      <c r="J122">
        <f t="shared" si="26"/>
        <v>0</v>
      </c>
      <c r="K122">
        <f t="shared" si="27"/>
        <v>43.960579949435058</v>
      </c>
      <c r="L122">
        <f t="shared" si="28"/>
        <v>721441.35830682283</v>
      </c>
    </row>
    <row r="123" spans="1:12" x14ac:dyDescent="0.35">
      <c r="A123">
        <v>2086</v>
      </c>
      <c r="B123">
        <v>96</v>
      </c>
      <c r="C123" s="2">
        <f t="shared" si="31"/>
        <v>18830.567509181441</v>
      </c>
      <c r="D123" s="2">
        <f t="shared" si="32"/>
        <v>3.1</v>
      </c>
      <c r="E123">
        <f t="shared" si="33"/>
        <v>2085.3716278224756</v>
      </c>
      <c r="F123">
        <f t="shared" si="34"/>
        <v>47.019165996798073</v>
      </c>
      <c r="I123">
        <f t="shared" si="25"/>
        <v>0</v>
      </c>
      <c r="J123">
        <f t="shared" si="26"/>
        <v>0</v>
      </c>
      <c r="K123">
        <f t="shared" si="27"/>
        <v>43.960579949435058</v>
      </c>
      <c r="L123">
        <f t="shared" si="28"/>
        <v>751020.45399740257</v>
      </c>
    </row>
    <row r="124" spans="1:12" x14ac:dyDescent="0.35">
      <c r="A124">
        <v>2087</v>
      </c>
      <c r="B124">
        <v>97</v>
      </c>
      <c r="C124" s="2">
        <f t="shared" si="31"/>
        <v>19502.966626083457</v>
      </c>
      <c r="D124" s="2">
        <f t="shared" si="32"/>
        <v>3.1</v>
      </c>
      <c r="E124">
        <f t="shared" si="33"/>
        <v>2156.4828003312223</v>
      </c>
      <c r="F124">
        <f t="shared" si="34"/>
        <v>48.331000728108741</v>
      </c>
      <c r="I124">
        <f t="shared" si="25"/>
        <v>0</v>
      </c>
      <c r="J124">
        <f t="shared" si="26"/>
        <v>0</v>
      </c>
      <c r="K124">
        <f t="shared" si="27"/>
        <v>43.960579949435058</v>
      </c>
      <c r="L124">
        <f t="shared" si="28"/>
        <v>781812.29261129606</v>
      </c>
    </row>
    <row r="125" spans="1:12" x14ac:dyDescent="0.35">
      <c r="A125">
        <v>2088</v>
      </c>
      <c r="B125">
        <v>98</v>
      </c>
      <c r="C125" s="2">
        <f t="shared" si="31"/>
        <v>20199.375671108464</v>
      </c>
      <c r="D125" s="2">
        <f t="shared" si="32"/>
        <v>3.1</v>
      </c>
      <c r="E125">
        <f t="shared" si="33"/>
        <v>2230.0188638225168</v>
      </c>
      <c r="F125">
        <f t="shared" si="34"/>
        <v>49.679435648422974</v>
      </c>
      <c r="I125">
        <f t="shared" si="25"/>
        <v>0</v>
      </c>
      <c r="J125">
        <f t="shared" si="26"/>
        <v>0</v>
      </c>
      <c r="K125">
        <f t="shared" si="27"/>
        <v>43.960579949435058</v>
      </c>
      <c r="L125">
        <f t="shared" si="28"/>
        <v>813866.59660835913</v>
      </c>
    </row>
    <row r="126" spans="1:12" x14ac:dyDescent="0.35">
      <c r="A126">
        <v>2089</v>
      </c>
      <c r="B126">
        <v>99</v>
      </c>
      <c r="C126" s="2">
        <f t="shared" si="31"/>
        <v>20920.651987215402</v>
      </c>
      <c r="D126" s="2">
        <f t="shared" si="32"/>
        <v>3.1</v>
      </c>
      <c r="E126">
        <f t="shared" si="33"/>
        <v>2306.0625070788647</v>
      </c>
      <c r="F126">
        <f t="shared" si="34"/>
        <v>51.065491903013978</v>
      </c>
      <c r="I126">
        <f t="shared" si="25"/>
        <v>0</v>
      </c>
      <c r="J126">
        <f t="shared" si="26"/>
        <v>0</v>
      </c>
      <c r="K126">
        <f t="shared" si="27"/>
        <v>43.960579949435058</v>
      </c>
      <c r="L126">
        <f t="shared" si="28"/>
        <v>847235.12706930179</v>
      </c>
    </row>
    <row r="127" spans="1:12" x14ac:dyDescent="0.35">
      <c r="A127">
        <v>2090</v>
      </c>
      <c r="B127">
        <v>100</v>
      </c>
      <c r="C127" s="2">
        <f t="shared" si="31"/>
        <v>21667.683531238661</v>
      </c>
      <c r="D127" s="2">
        <f t="shared" si="32"/>
        <v>3.1</v>
      </c>
      <c r="E127">
        <f t="shared" si="33"/>
        <v>2384.6992385702538</v>
      </c>
      <c r="F127">
        <f t="shared" si="34"/>
        <v>52.49021912710807</v>
      </c>
      <c r="I127">
        <f t="shared" si="25"/>
        <v>0</v>
      </c>
      <c r="J127">
        <f t="shared" si="26"/>
        <v>0</v>
      </c>
      <c r="K127">
        <f t="shared" si="27"/>
        <v>43.960579949435058</v>
      </c>
      <c r="L127">
        <f t="shared" si="28"/>
        <v>881971.7672791431</v>
      </c>
    </row>
    <row r="128" spans="1:12" x14ac:dyDescent="0.35">
      <c r="A128">
        <v>2091</v>
      </c>
      <c r="B128">
        <v>101</v>
      </c>
      <c r="C128" s="2">
        <f t="shared" si="31"/>
        <v>22441.389967043822</v>
      </c>
      <c r="D128" s="2">
        <f t="shared" si="32"/>
        <v>3.1</v>
      </c>
      <c r="E128">
        <f t="shared" si="33"/>
        <v>2466.0174826054995</v>
      </c>
      <c r="F128">
        <f t="shared" si="34"/>
        <v>53.954696240754387</v>
      </c>
      <c r="I128">
        <f t="shared" si="25"/>
        <v>0</v>
      </c>
      <c r="J128">
        <f t="shared" si="26"/>
        <v>0</v>
      </c>
      <c r="K128">
        <f t="shared" si="27"/>
        <v>43.960579949435058</v>
      </c>
      <c r="L128">
        <f t="shared" si="28"/>
        <v>918132.60973758786</v>
      </c>
    </row>
    <row r="129" spans="1:12" x14ac:dyDescent="0.35">
      <c r="A129">
        <v>2092</v>
      </c>
      <c r="B129">
        <v>102</v>
      </c>
      <c r="C129" s="2">
        <f t="shared" si="31"/>
        <v>23242.723797717626</v>
      </c>
      <c r="D129" s="2">
        <f t="shared" si="32"/>
        <v>3.1</v>
      </c>
      <c r="E129">
        <f t="shared" si="33"/>
        <v>2550.1086787623472</v>
      </c>
      <c r="F129">
        <f t="shared" si="34"/>
        <v>55.460032265871433</v>
      </c>
      <c r="I129">
        <f t="shared" si="25"/>
        <v>0</v>
      </c>
      <c r="J129">
        <f t="shared" si="26"/>
        <v>0</v>
      </c>
      <c r="K129">
        <f t="shared" si="27"/>
        <v>43.960579949435058</v>
      </c>
      <c r="L129">
        <f t="shared" si="28"/>
        <v>955776.04673682887</v>
      </c>
    </row>
    <row r="130" spans="1:12" x14ac:dyDescent="0.35">
      <c r="A130">
        <v>2093</v>
      </c>
      <c r="B130">
        <v>103</v>
      </c>
      <c r="C130" s="2">
        <f t="shared" si="31"/>
        <v>24072.671538186027</v>
      </c>
      <c r="D130" s="2">
        <f t="shared" si="32"/>
        <v>3.1</v>
      </c>
      <c r="E130">
        <f t="shared" si="33"/>
        <v>2637.0673847081434</v>
      </c>
      <c r="F130">
        <f t="shared" si="34"/>
        <v>57.007367166089246</v>
      </c>
      <c r="I130">
        <f t="shared" si="25"/>
        <v>0</v>
      </c>
      <c r="J130">
        <f t="shared" si="26"/>
        <v>0</v>
      </c>
      <c r="K130">
        <f t="shared" si="27"/>
        <v>43.960579949435058</v>
      </c>
      <c r="L130">
        <f t="shared" si="28"/>
        <v>994962.86465303879</v>
      </c>
    </row>
    <row r="131" spans="1:12" x14ac:dyDescent="0.35">
      <c r="A131">
        <v>2094</v>
      </c>
      <c r="B131">
        <v>104</v>
      </c>
      <c r="C131" s="2">
        <f t="shared" si="31"/>
        <v>24932.254929703908</v>
      </c>
      <c r="D131" s="2">
        <f t="shared" si="32"/>
        <v>3.1</v>
      </c>
      <c r="E131">
        <f t="shared" si="33"/>
        <v>2726.9913825266913</v>
      </c>
      <c r="F131">
        <f t="shared" si="34"/>
        <v>58.59787271002314</v>
      </c>
      <c r="I131">
        <f t="shared" si="25"/>
        <v>0</v>
      </c>
      <c r="J131">
        <f t="shared" si="26"/>
        <v>0</v>
      </c>
      <c r="K131">
        <f t="shared" si="27"/>
        <v>43.960579949435058</v>
      </c>
      <c r="L131">
        <f t="shared" si="28"/>
        <v>1035756.3421038133</v>
      </c>
    </row>
    <row r="132" spans="1:12" x14ac:dyDescent="0.35">
      <c r="A132">
        <v>2095</v>
      </c>
      <c r="B132">
        <v>105</v>
      </c>
      <c r="C132" s="2">
        <f t="shared" si="31"/>
        <v>25822.532197711618</v>
      </c>
      <c r="D132" s="2">
        <f t="shared" si="32"/>
        <v>3.1</v>
      </c>
      <c r="E132">
        <f t="shared" si="33"/>
        <v>2819.9817886708515</v>
      </c>
      <c r="F132">
        <f t="shared" si="34"/>
        <v>60.232753358632785</v>
      </c>
      <c r="I132">
        <f t="shared" si="25"/>
        <v>0</v>
      </c>
      <c r="J132">
        <f t="shared" si="26"/>
        <v>0</v>
      </c>
      <c r="K132">
        <f t="shared" si="27"/>
        <v>43.960579949435058</v>
      </c>
      <c r="L132">
        <f t="shared" si="28"/>
        <v>1078222.3521300696</v>
      </c>
    </row>
    <row r="133" spans="1:12" x14ac:dyDescent="0.35">
      <c r="A133">
        <v>2096</v>
      </c>
      <c r="B133">
        <v>106</v>
      </c>
      <c r="C133" s="2">
        <f t="shared" si="31"/>
        <v>26744.599354606875</v>
      </c>
      <c r="D133" s="2">
        <f t="shared" si="32"/>
        <v>3.1</v>
      </c>
      <c r="E133">
        <f t="shared" si="33"/>
        <v>2916.1431676645275</v>
      </c>
      <c r="F133">
        <f t="shared" si="34"/>
        <v>61.91324717733864</v>
      </c>
      <c r="I133">
        <f t="shared" si="25"/>
        <v>0</v>
      </c>
      <c r="J133">
        <f t="shared" si="26"/>
        <v>0</v>
      </c>
      <c r="K133">
        <f t="shared" si="27"/>
        <v>43.960579949435058</v>
      </c>
      <c r="L133">
        <f t="shared" si="28"/>
        <v>1122429.4685674023</v>
      </c>
    </row>
    <row r="134" spans="1:12" x14ac:dyDescent="0.35">
      <c r="A134">
        <v>2097</v>
      </c>
      <c r="B134">
        <v>107</v>
      </c>
      <c r="C134" s="2">
        <f t="shared" si="31"/>
        <v>27699.591549035835</v>
      </c>
      <c r="D134" s="2">
        <f t="shared" si="32"/>
        <v>3.1</v>
      </c>
      <c r="E134">
        <f t="shared" si="33"/>
        <v>3015.5836496818879</v>
      </c>
      <c r="F134">
        <f t="shared" si="34"/>
        <v>63.640626773586391</v>
      </c>
      <c r="I134">
        <f t="shared" si="25"/>
        <v>0</v>
      </c>
      <c r="J134">
        <f t="shared" si="26"/>
        <v>0</v>
      </c>
      <c r="K134">
        <f t="shared" si="27"/>
        <v>43.960579949435058</v>
      </c>
      <c r="L134">
        <f t="shared" si="28"/>
        <v>1168449.0767786657</v>
      </c>
    </row>
    <row r="135" spans="1:12" x14ac:dyDescent="0.35">
      <c r="A135">
        <v>2098</v>
      </c>
      <c r="B135">
        <v>108</v>
      </c>
      <c r="C135" s="2">
        <f t="shared" si="31"/>
        <v>28688.684463364461</v>
      </c>
      <c r="D135" s="2">
        <f t="shared" si="32"/>
        <v>3.1</v>
      </c>
      <c r="E135">
        <f t="shared" si="33"/>
        <v>3118.4150521360402</v>
      </c>
      <c r="F135">
        <f t="shared" si="34"/>
        <v>65.416200260569454</v>
      </c>
      <c r="I135">
        <f t="shared" si="25"/>
        <v>0</v>
      </c>
      <c r="J135">
        <f t="shared" si="26"/>
        <v>0</v>
      </c>
      <c r="K135">
        <f t="shared" si="27"/>
        <v>43.960579949435058</v>
      </c>
      <c r="L135">
        <f t="shared" si="28"/>
        <v>1216355.4889265909</v>
      </c>
    </row>
    <row r="136" spans="1:12" x14ac:dyDescent="0.35">
      <c r="A136">
        <v>2099</v>
      </c>
      <c r="B136">
        <v>109</v>
      </c>
      <c r="C136" s="2">
        <f t="shared" si="31"/>
        <v>29713.09576105059</v>
      </c>
      <c r="D136" s="2">
        <f t="shared" si="32"/>
        <v>3.1</v>
      </c>
      <c r="E136">
        <f t="shared" si="33"/>
        <v>3224.7530054138792</v>
      </c>
      <c r="F136">
        <f t="shared" si="34"/>
        <v>67.241312247839346</v>
      </c>
      <c r="I136">
        <f t="shared" si="25"/>
        <v>0</v>
      </c>
      <c r="J136">
        <f t="shared" si="26"/>
        <v>0</v>
      </c>
      <c r="K136">
        <f t="shared" si="27"/>
        <v>43.960579949435058</v>
      </c>
      <c r="L136">
        <f t="shared" si="28"/>
        <v>1266226.0639725809</v>
      </c>
    </row>
    <row r="137" spans="1:12" x14ac:dyDescent="0.35">
      <c r="A137">
        <v>2100</v>
      </c>
      <c r="B137">
        <v>110</v>
      </c>
      <c r="C137" s="2">
        <f t="shared" si="31"/>
        <v>30774.086585698547</v>
      </c>
      <c r="D137" s="2">
        <f t="shared" si="32"/>
        <v>3.1</v>
      </c>
      <c r="E137">
        <f t="shared" si="33"/>
        <v>3334.7170828984927</v>
      </c>
      <c r="F137">
        <f t="shared" si="34"/>
        <v>69.117344859554066</v>
      </c>
      <c r="I137">
        <f t="shared" si="25"/>
        <v>0</v>
      </c>
      <c r="J137">
        <f t="shared" si="26"/>
        <v>0</v>
      </c>
      <c r="K137">
        <f t="shared" si="27"/>
        <v>43.960579949435058</v>
      </c>
      <c r="L137">
        <f t="shared" si="28"/>
        <v>1318141.3325954566</v>
      </c>
    </row>
  </sheetData>
  <mergeCells count="1">
    <mergeCell ref="C25:F2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2"/>
  <sheetViews>
    <sheetView topLeftCell="A43" workbookViewId="0">
      <selection activeCell="X55" sqref="X55"/>
    </sheetView>
  </sheetViews>
  <sheetFormatPr defaultRowHeight="14.5" x14ac:dyDescent="0.35"/>
  <sheetData>
    <row r="1" spans="1:20" x14ac:dyDescent="0.3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20" x14ac:dyDescent="0.35">
      <c r="A2" t="s">
        <v>16</v>
      </c>
      <c r="B2">
        <v>2000</v>
      </c>
      <c r="C2">
        <v>6170.7713999999996</v>
      </c>
      <c r="D2">
        <v>10661.9982</v>
      </c>
      <c r="G2">
        <v>0.04</v>
      </c>
      <c r="H2">
        <v>585.29999999999995</v>
      </c>
      <c r="J2">
        <v>0.14592149423610098</v>
      </c>
      <c r="L2">
        <v>313.61445937136506</v>
      </c>
      <c r="N2">
        <v>673.54562652589061</v>
      </c>
    </row>
    <row r="3" spans="1:20" x14ac:dyDescent="0.35">
      <c r="A3" t="s">
        <v>16</v>
      </c>
      <c r="B3">
        <v>2001</v>
      </c>
      <c r="C3">
        <v>6976.3674000000001</v>
      </c>
      <c r="D3">
        <v>11336.7652</v>
      </c>
      <c r="E3">
        <v>6.3287105038153157E-2</v>
      </c>
      <c r="F3">
        <v>0.13055029068164803</v>
      </c>
      <c r="G3">
        <v>5.8000000000000003E-2</v>
      </c>
      <c r="H3">
        <v>589.6</v>
      </c>
      <c r="I3">
        <v>7.3466598325646615E-3</v>
      </c>
      <c r="J3">
        <v>0.13012688108586604</v>
      </c>
      <c r="K3">
        <v>5.5532467060432467E-2</v>
      </c>
      <c r="L3">
        <v>352.15318343921365</v>
      </c>
      <c r="M3">
        <v>0.12288567352761359</v>
      </c>
      <c r="N3">
        <v>743.5458182608362</v>
      </c>
      <c r="O3">
        <v>10.392791368270405</v>
      </c>
      <c r="S3" t="s">
        <v>21</v>
      </c>
      <c r="T3" t="s">
        <v>22</v>
      </c>
    </row>
    <row r="4" spans="1:20" x14ac:dyDescent="0.35">
      <c r="A4" t="s">
        <v>16</v>
      </c>
      <c r="B4">
        <v>2002</v>
      </c>
      <c r="C4">
        <v>7773.8411999999998</v>
      </c>
      <c r="D4">
        <v>12025.631799999999</v>
      </c>
      <c r="E4">
        <v>6.0763947020795683E-2</v>
      </c>
      <c r="F4">
        <v>0.11431075146644365</v>
      </c>
      <c r="G4">
        <v>3.5999999999999997E-2</v>
      </c>
      <c r="H4">
        <v>589.9</v>
      </c>
      <c r="I4">
        <v>5.0881953867021323E-4</v>
      </c>
      <c r="J4">
        <v>0.11226486079759217</v>
      </c>
      <c r="K4">
        <v>6.0224484087915142E-2</v>
      </c>
      <c r="L4">
        <v>392.67316861171116</v>
      </c>
      <c r="M4">
        <v>0.11506352087114324</v>
      </c>
      <c r="N4">
        <v>822.89251338949043</v>
      </c>
      <c r="O4">
        <v>10.671392828789926</v>
      </c>
      <c r="P4">
        <v>8.4</v>
      </c>
      <c r="Q4">
        <v>4.2</v>
      </c>
    </row>
    <row r="5" spans="1:20" x14ac:dyDescent="0.35">
      <c r="A5" t="s">
        <v>16</v>
      </c>
      <c r="B5">
        <v>2003</v>
      </c>
      <c r="C5">
        <v>8708.8758999999991</v>
      </c>
      <c r="D5">
        <v>12917.472299999999</v>
      </c>
      <c r="E5">
        <v>7.4161633653210712E-2</v>
      </c>
      <c r="F5">
        <v>0.12027962444100337</v>
      </c>
      <c r="G5">
        <v>1.325E-2</v>
      </c>
      <c r="H5">
        <v>602.9</v>
      </c>
      <c r="I5">
        <v>2.2037633497203002E-2</v>
      </c>
      <c r="J5">
        <v>0.10336109458655562</v>
      </c>
      <c r="K5">
        <v>5.1000079104376983E-2</v>
      </c>
      <c r="L5">
        <v>429.67801311467031</v>
      </c>
      <c r="M5">
        <v>9.423828125E-2</v>
      </c>
      <c r="N5">
        <v>920.4262906957423</v>
      </c>
      <c r="O5">
        <v>11.8525537320191</v>
      </c>
      <c r="P5">
        <v>7.4</v>
      </c>
      <c r="Q5">
        <v>3.7</v>
      </c>
    </row>
    <row r="6" spans="1:20" x14ac:dyDescent="0.35">
      <c r="A6" t="s">
        <v>16</v>
      </c>
      <c r="B6">
        <v>2004</v>
      </c>
      <c r="C6">
        <v>9707.6569999999992</v>
      </c>
      <c r="D6">
        <v>13730.5944</v>
      </c>
      <c r="E6">
        <v>6.2947462252348041E-2</v>
      </c>
      <c r="F6">
        <v>0.11468542111158109</v>
      </c>
      <c r="G6">
        <v>3.0492500000000002E-2</v>
      </c>
      <c r="H6">
        <v>601.9</v>
      </c>
      <c r="I6">
        <v>-1.6586498590147603E-3</v>
      </c>
      <c r="J6">
        <v>0.10137354434159453</v>
      </c>
      <c r="K6">
        <v>6.4713449064530026E-2</v>
      </c>
      <c r="L6">
        <v>465.72418288957346</v>
      </c>
      <c r="M6">
        <v>8.3891120035698208E-2</v>
      </c>
      <c r="N6">
        <v>1017.7304583321618</v>
      </c>
      <c r="O6">
        <v>10.571641490473738</v>
      </c>
      <c r="P6">
        <v>6.3</v>
      </c>
      <c r="Q6">
        <v>3.2</v>
      </c>
    </row>
    <row r="7" spans="1:20" x14ac:dyDescent="0.35">
      <c r="A7" t="s">
        <v>16</v>
      </c>
      <c r="B7">
        <v>2005</v>
      </c>
      <c r="C7">
        <v>11262.295599999999</v>
      </c>
      <c r="D7">
        <v>15017.6607</v>
      </c>
      <c r="E7">
        <v>9.3737114541814659E-2</v>
      </c>
      <c r="F7">
        <v>0.16014560465002003</v>
      </c>
      <c r="G7">
        <v>4.0844640073094303E-2</v>
      </c>
      <c r="H7">
        <v>615.6</v>
      </c>
      <c r="I7">
        <v>2.2761256022595155E-2</v>
      </c>
      <c r="J7">
        <v>8.0370481027786073E-2</v>
      </c>
      <c r="K7">
        <v>6.9396311310458536E-2</v>
      </c>
      <c r="L7">
        <v>515.95873863970451</v>
      </c>
      <c r="M7">
        <v>0.10786331823795803</v>
      </c>
      <c r="N7">
        <v>1174.3947460304475</v>
      </c>
      <c r="O7">
        <v>15.393495047305983</v>
      </c>
      <c r="P7">
        <v>6.7</v>
      </c>
      <c r="Q7">
        <v>3.4</v>
      </c>
    </row>
    <row r="8" spans="1:20" x14ac:dyDescent="0.35">
      <c r="A8" t="s">
        <v>16</v>
      </c>
      <c r="B8">
        <v>2006</v>
      </c>
      <c r="C8">
        <v>13521.7055</v>
      </c>
      <c r="D8">
        <v>16560.257399999999</v>
      </c>
      <c r="E8">
        <v>0.1027188408911115</v>
      </c>
      <c r="F8">
        <v>0.20061717257714329</v>
      </c>
      <c r="G8">
        <v>4.4299999999999999E-2</v>
      </c>
      <c r="H8">
        <v>651.70000000000005</v>
      </c>
      <c r="I8">
        <v>5.8641975308642014E-2</v>
      </c>
      <c r="J8">
        <v>5.9188681969106392E-2</v>
      </c>
      <c r="K8">
        <v>4.1635289937959508E-2</v>
      </c>
      <c r="L8">
        <v>601.21687778814567</v>
      </c>
      <c r="M8">
        <v>0.16524216524216517</v>
      </c>
      <c r="N8">
        <v>1418.6144314566743</v>
      </c>
      <c r="O8">
        <v>20.795365974831693</v>
      </c>
      <c r="P8">
        <v>9.6999999999999993</v>
      </c>
      <c r="Q8">
        <v>4.8</v>
      </c>
    </row>
    <row r="9" spans="1:20" x14ac:dyDescent="0.35">
      <c r="A9" t="s">
        <v>16</v>
      </c>
      <c r="B9">
        <v>2007</v>
      </c>
      <c r="C9">
        <v>16246.397300000001</v>
      </c>
      <c r="D9">
        <v>17843.378000000001</v>
      </c>
      <c r="E9">
        <v>7.7481923680727371E-2</v>
      </c>
      <c r="F9">
        <v>0.20150503943455944</v>
      </c>
      <c r="G9">
        <v>6.5799999999999997E-2</v>
      </c>
      <c r="H9">
        <v>657.6</v>
      </c>
      <c r="I9">
        <v>9.0532453582936601E-3</v>
      </c>
      <c r="J9">
        <v>4.5850261172373764E-2</v>
      </c>
      <c r="K9">
        <v>6.7814734888579808E-2</v>
      </c>
      <c r="L9">
        <v>724.50244781613901</v>
      </c>
      <c r="M9">
        <v>0.20506006165621349</v>
      </c>
      <c r="N9">
        <v>1770.9439813096778</v>
      </c>
      <c r="O9">
        <v>24.836174089334584</v>
      </c>
      <c r="P9">
        <v>12.2</v>
      </c>
      <c r="Q9">
        <v>6.1</v>
      </c>
    </row>
    <row r="10" spans="1:20" x14ac:dyDescent="0.35">
      <c r="A10" t="s">
        <v>16</v>
      </c>
      <c r="B10">
        <v>2008</v>
      </c>
      <c r="C10">
        <v>16517.2706</v>
      </c>
      <c r="D10">
        <v>16876.364000000001</v>
      </c>
      <c r="E10">
        <v>-5.4194558900226175E-2</v>
      </c>
      <c r="F10">
        <v>1.6672822595567016E-2</v>
      </c>
      <c r="G10">
        <v>0.103975</v>
      </c>
      <c r="H10">
        <v>656</v>
      </c>
      <c r="I10">
        <v>-2.4330900243308973E-3</v>
      </c>
      <c r="J10">
        <v>5.4482559815508792E-2</v>
      </c>
      <c r="K10">
        <v>-5.1887716360958458E-2</v>
      </c>
      <c r="L10">
        <v>825.22720591054929</v>
      </c>
      <c r="M10">
        <v>0.13902611150317568</v>
      </c>
      <c r="N10">
        <v>2001.5820087987165</v>
      </c>
      <c r="O10">
        <v>13.023451330090818</v>
      </c>
      <c r="P10">
        <v>21.6</v>
      </c>
      <c r="Q10">
        <v>8</v>
      </c>
    </row>
    <row r="11" spans="1:20" x14ac:dyDescent="0.35">
      <c r="A11" t="s">
        <v>16</v>
      </c>
      <c r="B11">
        <v>2009</v>
      </c>
      <c r="C11">
        <v>14145.8642</v>
      </c>
      <c r="D11">
        <v>14391.42</v>
      </c>
      <c r="E11">
        <v>-0.14724403905959849</v>
      </c>
      <c r="F11">
        <v>-0.14357132346066914</v>
      </c>
      <c r="G11">
        <v>-7.5000000000000067E-4</v>
      </c>
      <c r="H11">
        <v>593.9</v>
      </c>
      <c r="I11">
        <v>-9.466463414634152E-2</v>
      </c>
      <c r="J11">
        <v>0.13551673944687045</v>
      </c>
      <c r="K11">
        <v>-5.8077268265863902E-2</v>
      </c>
      <c r="L11">
        <v>783.81245999999999</v>
      </c>
      <c r="M11">
        <v>-5.0185870768587382E-2</v>
      </c>
      <c r="N11">
        <v>1780.3594197851289</v>
      </c>
      <c r="O11">
        <v>-11.052386963967475</v>
      </c>
      <c r="P11">
        <v>5</v>
      </c>
      <c r="Q11">
        <v>6.3</v>
      </c>
    </row>
    <row r="12" spans="1:20" x14ac:dyDescent="0.35">
      <c r="A12" t="s">
        <v>16</v>
      </c>
      <c r="B12">
        <v>2010</v>
      </c>
      <c r="C12">
        <v>14716.533100000001</v>
      </c>
      <c r="D12">
        <v>14716.533100000001</v>
      </c>
      <c r="E12">
        <v>2.2590758938311861E-2</v>
      </c>
      <c r="F12">
        <v>4.0341748791848264E-2</v>
      </c>
      <c r="G12">
        <v>2.9825000000000001E-2</v>
      </c>
      <c r="H12">
        <v>568</v>
      </c>
      <c r="I12">
        <v>-4.3610035359488042E-2</v>
      </c>
      <c r="J12">
        <v>0.16703328933861272</v>
      </c>
      <c r="K12">
        <v>6.9219457277224228E-2</v>
      </c>
      <c r="L12">
        <v>792.31271000000004</v>
      </c>
      <c r="M12">
        <v>1.084474977598604E-2</v>
      </c>
      <c r="N12">
        <v>1707.9897337993857</v>
      </c>
      <c r="O12">
        <v>-4.0648919078641761</v>
      </c>
      <c r="P12">
        <v>0</v>
      </c>
      <c r="Q12">
        <v>-2.6</v>
      </c>
    </row>
    <row r="13" spans="1:20" x14ac:dyDescent="0.35">
      <c r="A13" t="s">
        <v>16</v>
      </c>
      <c r="B13">
        <v>2011</v>
      </c>
      <c r="C13">
        <v>16667.6338</v>
      </c>
      <c r="D13">
        <v>15834.5923</v>
      </c>
      <c r="E13">
        <v>7.5973002092456055E-2</v>
      </c>
      <c r="F13">
        <v>0.13257882727828063</v>
      </c>
      <c r="G13">
        <v>4.9824999999999987E-2</v>
      </c>
      <c r="H13">
        <v>603.20000000000005</v>
      </c>
      <c r="I13">
        <v>6.1971830985915632E-2</v>
      </c>
      <c r="J13">
        <v>0.12325581395348836</v>
      </c>
      <c r="K13">
        <v>1.3184126638784655E-2</v>
      </c>
      <c r="L13">
        <v>839</v>
      </c>
      <c r="M13">
        <v>5.8925332650539008E-2</v>
      </c>
      <c r="N13">
        <v>1810.4718213400004</v>
      </c>
      <c r="O13">
        <v>6.0001582862354574</v>
      </c>
      <c r="P13">
        <v>0</v>
      </c>
      <c r="Q13">
        <v>-0.6</v>
      </c>
    </row>
    <row r="14" spans="1:20" x14ac:dyDescent="0.35">
      <c r="A14" t="s">
        <v>16</v>
      </c>
      <c r="B14">
        <v>2012</v>
      </c>
      <c r="C14">
        <v>17934.8923</v>
      </c>
      <c r="D14">
        <v>16516.629199999999</v>
      </c>
      <c r="E14">
        <v>4.3072589876532508E-2</v>
      </c>
      <c r="F14">
        <v>7.6031098067441238E-2</v>
      </c>
      <c r="G14">
        <v>3.9376943014055255E-2</v>
      </c>
      <c r="H14">
        <v>614.9</v>
      </c>
      <c r="I14">
        <v>1.93965517241379E-2</v>
      </c>
      <c r="J14">
        <v>0.10023412350014634</v>
      </c>
      <c r="K14">
        <v>2.3225542711862834E-2</v>
      </c>
      <c r="L14">
        <v>887</v>
      </c>
      <c r="M14">
        <v>5.7210965435041672E-2</v>
      </c>
      <c r="N14">
        <v>1943.18760382</v>
      </c>
      <c r="O14">
        <v>7.3304528088027121</v>
      </c>
      <c r="P14">
        <v>4.4000000000000039</v>
      </c>
      <c r="Q14">
        <v>2.7</v>
      </c>
    </row>
    <row r="15" spans="1:20" x14ac:dyDescent="0.35">
      <c r="A15" t="s">
        <v>16</v>
      </c>
      <c r="B15">
        <v>2013</v>
      </c>
      <c r="C15">
        <v>18932.277699999999</v>
      </c>
      <c r="D15">
        <v>16836.480899999999</v>
      </c>
      <c r="E15">
        <v>1.9365434443487928E-2</v>
      </c>
      <c r="F15">
        <v>5.5611451873619488E-2</v>
      </c>
      <c r="G15">
        <v>2.7924999999999998E-2</v>
      </c>
      <c r="H15">
        <v>621.29999999999995</v>
      </c>
      <c r="I15">
        <v>1.040819645470803E-2</v>
      </c>
      <c r="J15">
        <v>8.6323529411764716E-2</v>
      </c>
      <c r="K15">
        <v>8.8649696431688518E-3</v>
      </c>
      <c r="L15">
        <v>949</v>
      </c>
      <c r="M15">
        <v>6.9898534385569366E-2</v>
      </c>
      <c r="N15">
        <v>2084.7310871900004</v>
      </c>
      <c r="O15">
        <v>7.2840873980334342</v>
      </c>
      <c r="P15">
        <v>5.0000000000000044</v>
      </c>
      <c r="Q15">
        <v>2.8</v>
      </c>
    </row>
    <row r="16" spans="1:20" x14ac:dyDescent="0.35">
      <c r="A16" t="s">
        <v>16</v>
      </c>
      <c r="B16">
        <v>2014</v>
      </c>
      <c r="C16">
        <v>19766.304</v>
      </c>
      <c r="D16">
        <v>17323.174900000002</v>
      </c>
      <c r="E16">
        <v>2.8907109679909615E-2</v>
      </c>
      <c r="F16">
        <v>4.4053141054443801E-2</v>
      </c>
      <c r="G16">
        <v>-1.1000000000000001E-3</v>
      </c>
      <c r="H16">
        <v>624.79999999999995</v>
      </c>
      <c r="I16">
        <v>5.6333494286173735E-3</v>
      </c>
      <c r="J16">
        <v>7.354685646500593E-2</v>
      </c>
      <c r="K16">
        <v>2.3143385473956224E-2</v>
      </c>
      <c r="L16">
        <v>1005</v>
      </c>
      <c r="M16">
        <v>5.9009483667017859E-2</v>
      </c>
      <c r="N16">
        <v>2245.5275348600003</v>
      </c>
      <c r="O16">
        <v>7.7130546312683679</v>
      </c>
      <c r="P16">
        <v>5.8</v>
      </c>
      <c r="Q16">
        <v>2.5</v>
      </c>
    </row>
    <row r="17" spans="1:17" x14ac:dyDescent="0.35">
      <c r="A17" t="s">
        <v>16</v>
      </c>
      <c r="B17">
        <v>2015</v>
      </c>
      <c r="C17">
        <v>20347.699000000001</v>
      </c>
      <c r="D17">
        <v>17613.214499999998</v>
      </c>
      <c r="E17">
        <v>1.6742866228291575E-2</v>
      </c>
      <c r="F17">
        <v>2.941344016564762E-2</v>
      </c>
      <c r="G17">
        <v>-4.908794417839684E-3</v>
      </c>
      <c r="H17">
        <v>640.9</v>
      </c>
      <c r="I17">
        <v>2.5768245838668324E-2</v>
      </c>
      <c r="J17">
        <v>6.1880191751747485E-2</v>
      </c>
      <c r="K17">
        <v>-8.7986537378115237E-3</v>
      </c>
      <c r="L17">
        <v>1065</v>
      </c>
      <c r="M17">
        <v>5.9701492537313383E-2</v>
      </c>
      <c r="N17">
        <v>2408.2095348299999</v>
      </c>
      <c r="O17">
        <v>7.244711874804155</v>
      </c>
      <c r="P17">
        <v>6.3</v>
      </c>
      <c r="Q17">
        <v>1.9</v>
      </c>
    </row>
    <row r="18" spans="1:17" x14ac:dyDescent="0.35">
      <c r="A18" t="s">
        <v>16</v>
      </c>
      <c r="B18">
        <v>2016</v>
      </c>
      <c r="C18">
        <v>21098.2883</v>
      </c>
      <c r="D18">
        <v>17976.6214</v>
      </c>
      <c r="E18">
        <v>2.0632627848823581E-2</v>
      </c>
      <c r="F18">
        <v>3.6888166077156948E-2</v>
      </c>
      <c r="G18">
        <v>1.4950000000000005E-3</v>
      </c>
      <c r="H18">
        <v>644.625</v>
      </c>
      <c r="I18">
        <v>5.812139179279141E-3</v>
      </c>
      <c r="J18">
        <v>6.7551441073301327E-2</v>
      </c>
      <c r="K18">
        <v>1.4734847684019448E-2</v>
      </c>
      <c r="L18">
        <v>1146</v>
      </c>
      <c r="M18">
        <v>7.6056338028168913E-2</v>
      </c>
      <c r="N18">
        <v>2564.56873292</v>
      </c>
      <c r="O18">
        <v>6.4927572052420057</v>
      </c>
      <c r="P18">
        <v>5.7</v>
      </c>
      <c r="Q18">
        <v>1.7</v>
      </c>
    </row>
    <row r="19" spans="1:17" x14ac:dyDescent="0.35">
      <c r="A19" t="s">
        <v>16</v>
      </c>
      <c r="B19">
        <v>2017</v>
      </c>
      <c r="C19">
        <v>23002.299199999998</v>
      </c>
      <c r="D19">
        <v>18849.231200000002</v>
      </c>
      <c r="E19">
        <v>4.8541368290706766E-2</v>
      </c>
      <c r="F19">
        <v>9.0244804361688358E-2</v>
      </c>
      <c r="G19">
        <v>3.4116580245174132E-2</v>
      </c>
      <c r="H19">
        <v>658.57500000000005</v>
      </c>
      <c r="I19">
        <v>2.1640488656195611E-2</v>
      </c>
      <c r="J19">
        <v>5.7664103022715012E-2</v>
      </c>
      <c r="K19">
        <v>2.6331062573581976E-2</v>
      </c>
      <c r="L19">
        <v>1221</v>
      </c>
      <c r="M19">
        <v>6.5445026178010401E-2</v>
      </c>
      <c r="N19">
        <v>2789.1092664500002</v>
      </c>
      <c r="O19">
        <v>8.7554890086466877</v>
      </c>
      <c r="P19">
        <v>5.0999999999999996</v>
      </c>
      <c r="Q19">
        <v>1.7</v>
      </c>
    </row>
    <row r="20" spans="1:17" x14ac:dyDescent="0.35">
      <c r="A20" t="s">
        <v>17</v>
      </c>
      <c r="B20">
        <v>2018</v>
      </c>
      <c r="C20">
        <v>24739.9274740685</v>
      </c>
      <c r="D20">
        <v>19593.817421412299</v>
      </c>
      <c r="E20">
        <v>3.9502206403638107E-2</v>
      </c>
      <c r="F20">
        <v>7.5541503871426219E-2</v>
      </c>
      <c r="G20">
        <v>2.923100388809502E-2</v>
      </c>
      <c r="H20">
        <v>664.00014999999996</v>
      </c>
      <c r="I20">
        <v>8.237710207645188E-3</v>
      </c>
      <c r="J20">
        <v>5.8022402179939966E-2</v>
      </c>
      <c r="K20">
        <v>3.1009052606804532E-2</v>
      </c>
      <c r="L20">
        <v>1306.7752499999999</v>
      </c>
      <c r="M20">
        <v>7.0249999999999924E-2</v>
      </c>
      <c r="N20">
        <v>3040</v>
      </c>
      <c r="O20">
        <v>8.9953712666601895</v>
      </c>
      <c r="P20">
        <v>7.6</v>
      </c>
      <c r="Q20">
        <v>3</v>
      </c>
    </row>
    <row r="21" spans="1:17" x14ac:dyDescent="0.35">
      <c r="A21" t="s">
        <v>17</v>
      </c>
      <c r="B21">
        <v>2019</v>
      </c>
      <c r="C21">
        <v>26295.958579863836</v>
      </c>
      <c r="D21">
        <v>20211.079055356633</v>
      </c>
      <c r="E21">
        <v>3.1502877702115573E-2</v>
      </c>
      <c r="F21">
        <v>6.2895540313378628E-2</v>
      </c>
      <c r="G21">
        <v>2.306178983197843E-2</v>
      </c>
      <c r="H21">
        <v>667.07738516596487</v>
      </c>
      <c r="I21">
        <v>4.6343892632627615E-3</v>
      </c>
      <c r="J21">
        <v>6.1943894889829744E-2</v>
      </c>
      <c r="K21">
        <v>2.6744543812158961E-2</v>
      </c>
      <c r="L21">
        <v>1381.2614392499997</v>
      </c>
      <c r="M21">
        <v>5.699999999999994E-2</v>
      </c>
      <c r="N21">
        <v>3250</v>
      </c>
      <c r="O21">
        <v>6.9078947368421018</v>
      </c>
      <c r="P21">
        <v>7.5</v>
      </c>
      <c r="Q21">
        <v>3</v>
      </c>
    </row>
    <row r="22" spans="1:17" x14ac:dyDescent="0.35">
      <c r="A22" t="s">
        <v>17</v>
      </c>
      <c r="B22">
        <v>2020</v>
      </c>
      <c r="C22">
        <v>27815.038724732745</v>
      </c>
      <c r="D22">
        <v>20818.531138584134</v>
      </c>
      <c r="E22">
        <v>3.0055400880068639E-2</v>
      </c>
      <c r="F22">
        <v>5.7768578401707238E-2</v>
      </c>
      <c r="G22">
        <v>2.4E-2</v>
      </c>
      <c r="H22">
        <v>667.07738516596487</v>
      </c>
      <c r="I22">
        <v>0</v>
      </c>
      <c r="J22">
        <v>6.2677719528519346E-2</v>
      </c>
      <c r="K22">
        <v>3.0055400880068639E-2</v>
      </c>
      <c r="L22">
        <v>1457.2308184087497</v>
      </c>
      <c r="M22">
        <v>5.4999999999999938E-2</v>
      </c>
      <c r="N22">
        <v>3445</v>
      </c>
      <c r="O22">
        <v>6.0000000000000053</v>
      </c>
      <c r="P22">
        <v>6</v>
      </c>
      <c r="Q22">
        <v>2.2999999999999998</v>
      </c>
    </row>
    <row r="23" spans="1:17" x14ac:dyDescent="0.35">
      <c r="A23" t="s">
        <v>17</v>
      </c>
      <c r="B23">
        <v>2021</v>
      </c>
      <c r="C23">
        <v>29308.833714031054</v>
      </c>
      <c r="D23">
        <v>21411.889315175686</v>
      </c>
      <c r="E23">
        <v>2.8501442904002472E-2</v>
      </c>
      <c r="F23">
        <v>5.3704580607685681E-2</v>
      </c>
      <c r="G23">
        <v>2.01E-2</v>
      </c>
      <c r="H23">
        <v>665.07615301046701</v>
      </c>
      <c r="I23">
        <v>-3.0000000000000027E-3</v>
      </c>
      <c r="J23">
        <v>6.5406300772617734E-2</v>
      </c>
      <c r="K23">
        <v>3.1596231598798763E-2</v>
      </c>
      <c r="L23">
        <v>1540.2929750580483</v>
      </c>
      <c r="M23">
        <v>5.699999999999994E-2</v>
      </c>
      <c r="N23">
        <v>3640</v>
      </c>
      <c r="O23">
        <v>5.6603773584905648</v>
      </c>
      <c r="P23">
        <v>5.3</v>
      </c>
      <c r="Q23">
        <v>2.1</v>
      </c>
    </row>
    <row r="24" spans="1:17" x14ac:dyDescent="0.35">
      <c r="A24" t="s">
        <v>17</v>
      </c>
      <c r="B24">
        <v>2022</v>
      </c>
      <c r="C24">
        <v>30892.314013521631</v>
      </c>
      <c r="D24">
        <v>22022.295550226394</v>
      </c>
      <c r="E24">
        <v>2.8507817599172869E-2</v>
      </c>
      <c r="F24">
        <v>5.4027407400128569E-2</v>
      </c>
      <c r="G24">
        <v>1.9599999999999999E-2</v>
      </c>
      <c r="H24">
        <v>663.0809245514356</v>
      </c>
      <c r="I24">
        <v>-3.0000000000000027E-3</v>
      </c>
      <c r="J24">
        <v>6.7549028888717499E-2</v>
      </c>
      <c r="K24">
        <v>3.1602625475599666E-2</v>
      </c>
      <c r="L24">
        <v>1628.0896746363569</v>
      </c>
      <c r="M24">
        <v>5.699999999999994E-2</v>
      </c>
      <c r="N24">
        <v>3840</v>
      </c>
      <c r="O24">
        <v>5.4945054945054972</v>
      </c>
      <c r="P24">
        <v>4.9000000000000004</v>
      </c>
      <c r="Q24">
        <v>1.9</v>
      </c>
    </row>
    <row r="25" spans="1:17" x14ac:dyDescent="0.35">
      <c r="A25" t="s">
        <v>18</v>
      </c>
      <c r="B25">
        <v>2023</v>
      </c>
      <c r="C25">
        <v>32399.255473302437</v>
      </c>
      <c r="D25">
        <v>22643.679784165583</v>
      </c>
      <c r="E25">
        <v>2.8216142705105085E-2</v>
      </c>
      <c r="F25">
        <v>4.8780465559207231E-2</v>
      </c>
      <c r="G25">
        <v>0.02</v>
      </c>
      <c r="H25">
        <v>661.09168177778133</v>
      </c>
      <c r="I25">
        <v>-2.9999999999998916E-3</v>
      </c>
      <c r="J25">
        <v>6.7405167187478202E-2</v>
      </c>
      <c r="K25">
        <v>3.1310072923876664E-2</v>
      </c>
      <c r="L25">
        <v>1712.6465866973485</v>
      </c>
      <c r="M25">
        <v>5.1936274382354153E-2</v>
      </c>
      <c r="N25">
        <v>4027.3169877473556</v>
      </c>
      <c r="O25">
        <v>4.8780465559207231</v>
      </c>
      <c r="P25">
        <v>4.8</v>
      </c>
      <c r="Q25">
        <v>1.9</v>
      </c>
    </row>
    <row r="26" spans="1:17" x14ac:dyDescent="0.35">
      <c r="A26" t="s">
        <v>18</v>
      </c>
      <c r="B26">
        <v>2024</v>
      </c>
      <c r="C26">
        <v>33949.937802409404</v>
      </c>
      <c r="D26">
        <v>23262.199721697765</v>
      </c>
      <c r="E26">
        <v>2.7315345536934599E-2</v>
      </c>
      <c r="F26">
        <v>4.7861665536874876E-2</v>
      </c>
      <c r="G26">
        <v>2.0000012741172191E-2</v>
      </c>
      <c r="H26">
        <v>659.10840673244797</v>
      </c>
      <c r="I26">
        <v>-3.0000000000000027E-3</v>
      </c>
      <c r="J26">
        <v>6.7584034217075178E-2</v>
      </c>
      <c r="K26">
        <v>3.040656523263241E-2</v>
      </c>
      <c r="L26">
        <v>1800.0167550779611</v>
      </c>
      <c r="M26">
        <v>5.1014709665872404E-2</v>
      </c>
      <c r="N26">
        <v>4220.0710864258908</v>
      </c>
      <c r="O26">
        <v>4.7861665536874209</v>
      </c>
      <c r="P26">
        <v>4.3</v>
      </c>
      <c r="Q26">
        <v>1.7</v>
      </c>
    </row>
    <row r="27" spans="1:17" x14ac:dyDescent="0.35">
      <c r="A27" t="s">
        <v>18</v>
      </c>
      <c r="B27">
        <v>2025</v>
      </c>
      <c r="C27">
        <v>35536.257258549551</v>
      </c>
      <c r="D27">
        <v>23871.697502840143</v>
      </c>
      <c r="E27">
        <v>2.620121005039211E-2</v>
      </c>
      <c r="F27">
        <v>4.6725253677123657E-2</v>
      </c>
      <c r="G27">
        <v>2.0000018929741535E-2</v>
      </c>
      <c r="H27">
        <v>657.1310815122506</v>
      </c>
      <c r="I27">
        <v>-3.0000000000000027E-3</v>
      </c>
      <c r="J27">
        <v>6.7145044111866684E-2</v>
      </c>
      <c r="K27">
        <v>2.9289077282238729E-2</v>
      </c>
      <c r="L27">
        <v>1889.7923716971429</v>
      </c>
      <c r="M27">
        <v>4.9874878312059723E-2</v>
      </c>
      <c r="N27">
        <v>4417.2549784746352</v>
      </c>
      <c r="O27">
        <v>4.6725253677123657</v>
      </c>
      <c r="P27">
        <v>4.2</v>
      </c>
      <c r="Q27">
        <v>1.7</v>
      </c>
    </row>
    <row r="28" spans="1:17" x14ac:dyDescent="0.35">
      <c r="A28" t="s">
        <v>18</v>
      </c>
      <c r="B28">
        <v>2026</v>
      </c>
      <c r="C28">
        <v>37150.727979908086</v>
      </c>
      <c r="D28">
        <v>24466.889617856363</v>
      </c>
      <c r="E28">
        <v>2.4932961509980922E-2</v>
      </c>
      <c r="F28">
        <v>4.5431647728465085E-2</v>
      </c>
      <c r="G28">
        <v>2.0000026331755853E-2</v>
      </c>
      <c r="H28">
        <v>655.15968826771382</v>
      </c>
      <c r="I28">
        <v>-3.0000000000000027E-3</v>
      </c>
      <c r="J28">
        <v>6.6707098362921449E-2</v>
      </c>
      <c r="K28">
        <v>2.8017012547623787E-2</v>
      </c>
      <c r="L28">
        <v>1981.5935336088546</v>
      </c>
      <c r="M28">
        <v>4.8577379868069315E-2</v>
      </c>
      <c r="N28">
        <v>4617.9381505835036</v>
      </c>
      <c r="O28">
        <v>4.5431647728465085</v>
      </c>
      <c r="P28">
        <v>4.0999999999999996</v>
      </c>
      <c r="Q28">
        <v>1.7</v>
      </c>
    </row>
    <row r="29" spans="1:17" x14ac:dyDescent="0.35">
      <c r="A29" t="s">
        <v>18</v>
      </c>
      <c r="B29">
        <v>2027</v>
      </c>
      <c r="C29">
        <v>38786.892755501613</v>
      </c>
      <c r="D29">
        <v>25043.569928852594</v>
      </c>
      <c r="E29">
        <v>2.356982518020434E-2</v>
      </c>
      <c r="F29">
        <v>4.4041257454723315E-2</v>
      </c>
      <c r="G29">
        <v>2.0000034947215143E-2</v>
      </c>
      <c r="H29">
        <v>653.19420920291066</v>
      </c>
      <c r="I29">
        <v>-3.0000000000000027E-3</v>
      </c>
      <c r="J29">
        <v>6.5146493887631954E-2</v>
      </c>
      <c r="K29">
        <v>2.6649774503715529E-2</v>
      </c>
      <c r="L29">
        <v>2075.0906766230064</v>
      </c>
      <c r="M29">
        <v>4.7182805872340472E-2</v>
      </c>
      <c r="N29">
        <v>4821.3179535833406</v>
      </c>
      <c r="O29">
        <v>4.4041257454723315</v>
      </c>
      <c r="P29">
        <v>4</v>
      </c>
      <c r="Q29">
        <v>1.6</v>
      </c>
    </row>
    <row r="30" spans="1:17" x14ac:dyDescent="0.35">
      <c r="A30" t="s">
        <v>18</v>
      </c>
      <c r="B30">
        <v>2028</v>
      </c>
      <c r="C30">
        <v>40439.776510619704</v>
      </c>
      <c r="D30">
        <v>25598.811577031331</v>
      </c>
      <c r="E30">
        <v>2.2171026325565668E-2</v>
      </c>
      <c r="F30">
        <v>4.261449262092909E-2</v>
      </c>
      <c r="G30">
        <v>2.0000044776119403E-2</v>
      </c>
      <c r="H30">
        <v>651.23462657530195</v>
      </c>
      <c r="I30">
        <v>-3.0000000000000027E-3</v>
      </c>
      <c r="J30">
        <v>6.3581220590980092E-2</v>
      </c>
      <c r="K30">
        <v>2.5246766625441897E-2</v>
      </c>
      <c r="L30">
        <v>2170.0297020558833</v>
      </c>
      <c r="M30">
        <v>4.5751747864522407E-2</v>
      </c>
      <c r="N30">
        <v>5026.7759719394689</v>
      </c>
      <c r="O30">
        <v>4.2614492620928646</v>
      </c>
      <c r="P30">
        <v>3.9</v>
      </c>
      <c r="Q30">
        <v>1.6</v>
      </c>
    </row>
    <row r="31" spans="1:17" x14ac:dyDescent="0.35">
      <c r="A31" t="s">
        <v>18</v>
      </c>
      <c r="B31">
        <v>2029</v>
      </c>
      <c r="C31">
        <v>42108.839391038862</v>
      </c>
      <c r="D31">
        <v>26132.690975160502</v>
      </c>
      <c r="E31">
        <v>2.0855632165682092E-2</v>
      </c>
      <c r="F31">
        <v>4.1272801791593761E-2</v>
      </c>
      <c r="G31">
        <v>2.0000055818468632E-2</v>
      </c>
      <c r="H31">
        <v>649.31898539156771</v>
      </c>
      <c r="I31">
        <v>-2.9415530218473984E-3</v>
      </c>
      <c r="J31">
        <v>6.2286805076203253E-2</v>
      </c>
      <c r="K31">
        <v>2.3867392387731279E-2</v>
      </c>
      <c r="L31">
        <v>2266.2592295155778</v>
      </c>
      <c r="M31">
        <v>4.4344797386195678E-2</v>
      </c>
      <c r="N31">
        <v>5234.2451002800726</v>
      </c>
      <c r="O31">
        <v>4.1272801791593761</v>
      </c>
      <c r="P31">
        <v>3.8</v>
      </c>
      <c r="Q31">
        <v>1.6</v>
      </c>
    </row>
    <row r="32" spans="1:17" x14ac:dyDescent="0.35">
      <c r="A32" t="s">
        <v>18</v>
      </c>
      <c r="B32">
        <v>2030</v>
      </c>
      <c r="C32">
        <v>43769.047626060928</v>
      </c>
      <c r="D32">
        <v>26630.404151301649</v>
      </c>
      <c r="E32">
        <v>1.904561518805048E-2</v>
      </c>
      <c r="F32">
        <v>3.9426596862590646E-2</v>
      </c>
      <c r="G32">
        <v>2.0000068074262831E-2</v>
      </c>
      <c r="H32">
        <v>647.08037794970039</v>
      </c>
      <c r="I32">
        <v>-3.4476235752098905E-3</v>
      </c>
      <c r="J32">
        <v>6.207178966700231E-2</v>
      </c>
      <c r="K32">
        <v>2.2571055265511175E-2</v>
      </c>
      <c r="L32">
        <v>2363.7594714236197</v>
      </c>
      <c r="M32">
        <v>4.3022545981592275E-2</v>
      </c>
      <c r="N32">
        <v>5440.6135717288053</v>
      </c>
      <c r="O32">
        <v>3.9426596862590646</v>
      </c>
      <c r="P32">
        <v>3.7</v>
      </c>
      <c r="Q32">
        <v>1.5</v>
      </c>
    </row>
    <row r="33" spans="1:17" x14ac:dyDescent="0.35">
      <c r="A33" t="s">
        <v>18</v>
      </c>
      <c r="B33">
        <v>2031</v>
      </c>
      <c r="C33">
        <v>45491.017638982274</v>
      </c>
      <c r="D33">
        <v>27135.392403988502</v>
      </c>
      <c r="E33">
        <v>1.8962845994290767E-2</v>
      </c>
      <c r="F33">
        <v>3.9342186003975321E-2</v>
      </c>
      <c r="G33">
        <v>2.0000081543502003E-2</v>
      </c>
      <c r="H33">
        <v>645.52554053439871</v>
      </c>
      <c r="I33">
        <v>-2.4028505086620688E-3</v>
      </c>
      <c r="J33">
        <v>6.18498834670453E-2</v>
      </c>
      <c r="K33">
        <v>2.1417158733710195E-2</v>
      </c>
      <c r="L33">
        <v>2462.6723697734046</v>
      </c>
      <c r="M33">
        <v>4.1845585198316604E-2</v>
      </c>
      <c r="N33">
        <v>5654.6592028435134</v>
      </c>
      <c r="O33">
        <v>3.9342186003975543</v>
      </c>
      <c r="P33">
        <v>3.6</v>
      </c>
      <c r="Q33">
        <v>1.5</v>
      </c>
    </row>
    <row r="34" spans="1:17" x14ac:dyDescent="0.35">
      <c r="A34" t="s">
        <v>18</v>
      </c>
      <c r="B34">
        <v>2032</v>
      </c>
      <c r="C34">
        <v>47201.454122279138</v>
      </c>
      <c r="D34">
        <v>27603.593259276651</v>
      </c>
      <c r="E34">
        <v>1.7254250401749438E-2</v>
      </c>
      <c r="F34">
        <v>3.7599433296281237E-2</v>
      </c>
      <c r="G34">
        <v>2.0000096226186145E-2</v>
      </c>
      <c r="H34">
        <v>643.4944182006418</v>
      </c>
      <c r="I34">
        <v>-3.1464631625194306E-3</v>
      </c>
      <c r="J34">
        <v>6.161063222640438E-2</v>
      </c>
      <c r="K34">
        <v>2.0465106267255839E-2</v>
      </c>
      <c r="L34">
        <v>2563.3328877759564</v>
      </c>
      <c r="M34">
        <v>4.0874506588066239E-2</v>
      </c>
      <c r="N34">
        <v>5867.271184354031</v>
      </c>
      <c r="O34">
        <v>3.7599433296281237</v>
      </c>
      <c r="P34">
        <v>3.5</v>
      </c>
      <c r="Q34">
        <v>1.5</v>
      </c>
    </row>
    <row r="35" spans="1:17" x14ac:dyDescent="0.35">
      <c r="A35" t="s">
        <v>18</v>
      </c>
      <c r="B35">
        <v>2033</v>
      </c>
      <c r="C35">
        <v>48916.465191649535</v>
      </c>
      <c r="D35">
        <v>28045.622777600085</v>
      </c>
      <c r="E35">
        <v>1.6013477454602132E-2</v>
      </c>
      <c r="F35">
        <v>3.6333860921477612E-2</v>
      </c>
      <c r="G35">
        <v>2.0000112122315256E-2</v>
      </c>
      <c r="H35">
        <v>641.12127624599623</v>
      </c>
      <c r="I35">
        <v>-3.6878982746756384E-3</v>
      </c>
      <c r="J35">
        <v>6.1355166244240797E-2</v>
      </c>
      <c r="K35">
        <v>1.9774301341076495E-2</v>
      </c>
      <c r="L35">
        <v>2666.3017179211438</v>
      </c>
      <c r="M35">
        <v>4.0169901707353795E-2</v>
      </c>
      <c r="N35">
        <v>6080.451799554945</v>
      </c>
      <c r="O35">
        <v>3.6333860921477834</v>
      </c>
      <c r="P35">
        <v>3.4</v>
      </c>
      <c r="Q35">
        <v>1.4</v>
      </c>
    </row>
    <row r="36" spans="1:17" x14ac:dyDescent="0.35">
      <c r="A36" t="s">
        <v>18</v>
      </c>
      <c r="B36">
        <v>2034</v>
      </c>
      <c r="C36">
        <v>50621.155528719348</v>
      </c>
      <c r="D36">
        <v>28453.903197856962</v>
      </c>
      <c r="E36">
        <v>1.4557723445633997E-2</v>
      </c>
      <c r="F36">
        <v>3.4849009027758227E-2</v>
      </c>
      <c r="G36">
        <v>2.0000129231889336E-2</v>
      </c>
      <c r="H36">
        <v>638.07327458935856</v>
      </c>
      <c r="I36">
        <v>-4.7541733047526957E-3</v>
      </c>
      <c r="J36">
        <v>6.1095425798360858E-2</v>
      </c>
      <c r="K36">
        <v>1.9404147430100327E-2</v>
      </c>
      <c r="L36">
        <v>2772.4001613971109</v>
      </c>
      <c r="M36">
        <v>3.9792362118226343E-2</v>
      </c>
      <c r="N36">
        <v>6292.3495192104829</v>
      </c>
      <c r="O36">
        <v>3.4849009027758004</v>
      </c>
      <c r="P36">
        <v>3.3</v>
      </c>
      <c r="Q36">
        <v>1.4</v>
      </c>
    </row>
    <row r="37" spans="1:17" x14ac:dyDescent="0.35">
      <c r="A37" t="s">
        <v>18</v>
      </c>
      <c r="B37">
        <v>2035</v>
      </c>
      <c r="C37">
        <v>52353.349033535676</v>
      </c>
      <c r="D37">
        <v>28850.545502455898</v>
      </c>
      <c r="E37">
        <v>1.3939820552591575E-2</v>
      </c>
      <c r="F37">
        <v>3.4218766575440762E-2</v>
      </c>
      <c r="G37">
        <v>2.0000147554908386E-2</v>
      </c>
      <c r="H37">
        <v>634.64683736697452</v>
      </c>
      <c r="I37">
        <v>-5.3699745136468469E-3</v>
      </c>
      <c r="J37">
        <v>6.0840295193883585E-2</v>
      </c>
      <c r="K37">
        <v>1.9414048009254836E-2</v>
      </c>
      <c r="L37">
        <v>2882.7485616791419</v>
      </c>
      <c r="M37">
        <v>3.98024793889864E-2</v>
      </c>
      <c r="N37">
        <v>6507.6659586194337</v>
      </c>
      <c r="O37">
        <v>3.4218766575440762</v>
      </c>
      <c r="P37">
        <v>3.2</v>
      </c>
      <c r="Q37">
        <v>1.4</v>
      </c>
    </row>
    <row r="38" spans="1:17" x14ac:dyDescent="0.35">
      <c r="A38" t="s">
        <v>18</v>
      </c>
      <c r="B38">
        <v>2036</v>
      </c>
      <c r="C38">
        <v>54128.743911564976</v>
      </c>
      <c r="D38">
        <v>29244.033098453572</v>
      </c>
      <c r="E38">
        <v>1.3638826897196088E-2</v>
      </c>
      <c r="F38">
        <v>3.3911772805442553E-2</v>
      </c>
      <c r="G38">
        <v>2.0000167091372405E-2</v>
      </c>
      <c r="H38">
        <v>631.04932474877069</v>
      </c>
      <c r="I38">
        <v>-5.6685268189931026E-3</v>
      </c>
      <c r="J38">
        <v>6.0591825168859886E-2</v>
      </c>
      <c r="K38">
        <v>1.9417421892945042E-2</v>
      </c>
      <c r="L38">
        <v>2997.4990798822414</v>
      </c>
      <c r="M38">
        <v>3.9805940666659989E-2</v>
      </c>
      <c r="N38">
        <v>6728.3524481018485</v>
      </c>
      <c r="O38">
        <v>3.3911772805442553</v>
      </c>
      <c r="P38">
        <v>3.1</v>
      </c>
      <c r="Q38">
        <v>1.4</v>
      </c>
    </row>
    <row r="39" spans="1:17" x14ac:dyDescent="0.35">
      <c r="A39" t="s">
        <v>18</v>
      </c>
      <c r="B39">
        <v>2037</v>
      </c>
      <c r="C39">
        <v>55967.671497973963</v>
      </c>
      <c r="D39">
        <v>29644.64845598492</v>
      </c>
      <c r="E39">
        <v>1.3699046098827328E-2</v>
      </c>
      <c r="F39">
        <v>3.3973217435331771E-2</v>
      </c>
      <c r="G39">
        <v>2.0000187841281398E-2</v>
      </c>
      <c r="H39">
        <v>627.50832185212664</v>
      </c>
      <c r="I39">
        <v>-5.611293377191684E-3</v>
      </c>
      <c r="J39">
        <v>6.0356642270516826E-2</v>
      </c>
      <c r="K39">
        <v>1.9419306904240319E-2</v>
      </c>
      <c r="L39">
        <v>3116.8231771370338</v>
      </c>
      <c r="M39">
        <v>3.9807884531354087E-2</v>
      </c>
      <c r="N39">
        <v>6956.9362288027596</v>
      </c>
      <c r="O39">
        <v>3.3973217435331771</v>
      </c>
      <c r="P39">
        <v>3.1</v>
      </c>
      <c r="Q39">
        <v>1.3</v>
      </c>
    </row>
    <row r="40" spans="1:17" x14ac:dyDescent="0.35">
      <c r="A40" t="s">
        <v>18</v>
      </c>
      <c r="B40">
        <v>2038</v>
      </c>
      <c r="C40">
        <v>57878.475363334241</v>
      </c>
      <c r="D40">
        <v>30055.633562247487</v>
      </c>
      <c r="E40">
        <v>1.3863720019239967E-2</v>
      </c>
      <c r="F40">
        <v>3.4141207132933005E-2</v>
      </c>
      <c r="G40">
        <v>2.000020980463536E-2</v>
      </c>
      <c r="H40">
        <v>624.08667655850411</v>
      </c>
      <c r="I40">
        <v>-5.4527488711597627E-3</v>
      </c>
      <c r="J40">
        <v>6.0124184637305414E-2</v>
      </c>
      <c r="K40">
        <v>1.9422374219500327E-2</v>
      </c>
      <c r="L40">
        <v>3240.9071355492956</v>
      </c>
      <c r="M40">
        <v>3.9811035583430021E-2</v>
      </c>
      <c r="N40">
        <v>7194.454429600919</v>
      </c>
      <c r="O40">
        <v>3.4141207132932783</v>
      </c>
      <c r="P40">
        <v>3.1</v>
      </c>
      <c r="Q40">
        <v>1.3</v>
      </c>
    </row>
    <row r="41" spans="1:17" x14ac:dyDescent="0.35">
      <c r="A41" t="s">
        <v>18</v>
      </c>
      <c r="B41">
        <v>2039</v>
      </c>
      <c r="C41">
        <v>59843.632890678804</v>
      </c>
      <c r="D41">
        <v>30466.774905156537</v>
      </c>
      <c r="E41">
        <v>1.367934374291413E-2</v>
      </c>
      <c r="F41">
        <v>3.395316678623983E-2</v>
      </c>
      <c r="G41">
        <v>2.0000232981434291E-2</v>
      </c>
      <c r="H41">
        <v>620.56918277495924</v>
      </c>
      <c r="I41">
        <v>-5.6362263699362147E-3</v>
      </c>
      <c r="J41">
        <v>5.9882609849816047E-2</v>
      </c>
      <c r="K41">
        <v>1.9425054115091323E-2</v>
      </c>
      <c r="L41">
        <v>3369.9399404186051</v>
      </c>
      <c r="M41">
        <v>3.981379270450458E-2</v>
      </c>
      <c r="N41">
        <v>7438.728940785164</v>
      </c>
      <c r="O41">
        <v>3.3953166786240274</v>
      </c>
      <c r="P41">
        <v>3.1</v>
      </c>
      <c r="Q41">
        <v>1.4</v>
      </c>
    </row>
    <row r="42" spans="1:17" x14ac:dyDescent="0.35">
      <c r="A42" t="s">
        <v>18</v>
      </c>
      <c r="B42">
        <v>2040</v>
      </c>
      <c r="C42">
        <v>61887.646393446827</v>
      </c>
      <c r="D42">
        <v>30889.595349400777</v>
      </c>
      <c r="E42">
        <v>1.3878083438778388E-2</v>
      </c>
      <c r="F42">
        <v>3.4155906051057894E-2</v>
      </c>
      <c r="G42">
        <v>2.0000257371678196E-2</v>
      </c>
      <c r="H42">
        <v>617.19235757052945</v>
      </c>
      <c r="I42">
        <v>-5.4414967712864692E-3</v>
      </c>
      <c r="J42">
        <v>5.9654453059382564E-2</v>
      </c>
      <c r="K42">
        <v>1.9425282823832157E-2</v>
      </c>
      <c r="L42">
        <v>3504.1109005729477</v>
      </c>
      <c r="M42">
        <v>3.9814050851504579E-2</v>
      </c>
      <c r="N42">
        <v>7692.8054676259062</v>
      </c>
      <c r="O42">
        <v>3.4155906051057672</v>
      </c>
      <c r="P42">
        <v>3.1</v>
      </c>
      <c r="Q42">
        <v>1.3</v>
      </c>
    </row>
    <row r="43" spans="1:17" x14ac:dyDescent="0.35">
      <c r="A43" t="s">
        <v>19</v>
      </c>
      <c r="B43">
        <v>2041</v>
      </c>
      <c r="C43">
        <v>63972.063325512681</v>
      </c>
      <c r="D43">
        <v>31303.89071311678</v>
      </c>
      <c r="E43">
        <v>1.3412133083317901E-2</v>
      </c>
      <c r="F43">
        <v>3.3680662515654713E-2</v>
      </c>
      <c r="G43">
        <v>2.0000282975367066E-2</v>
      </c>
      <c r="H43">
        <v>613.54967921726359</v>
      </c>
      <c r="I43">
        <v>-5.9020146775708993E-3</v>
      </c>
      <c r="J43">
        <v>5.9423372304820019E-2</v>
      </c>
      <c r="K43">
        <v>1.942881692353926E-2</v>
      </c>
      <c r="L43">
        <v>3643.636473176995</v>
      </c>
      <c r="M43">
        <v>3.9817681735253796E-2</v>
      </c>
      <c r="N43">
        <v>7951.9042523795979</v>
      </c>
      <c r="O43">
        <v>3.3680662515654713</v>
      </c>
      <c r="P43">
        <v>3.1</v>
      </c>
      <c r="Q43">
        <v>1.4</v>
      </c>
    </row>
    <row r="44" spans="1:17" x14ac:dyDescent="0.35">
      <c r="A44" t="s">
        <v>19</v>
      </c>
      <c r="B44">
        <v>2042</v>
      </c>
      <c r="C44">
        <v>66118.400112747811</v>
      </c>
      <c r="D44">
        <v>31719.767315284102</v>
      </c>
      <c r="E44">
        <v>1.3285141006228463E-2</v>
      </c>
      <c r="F44">
        <v>3.3551157734491133E-2</v>
      </c>
      <c r="G44">
        <v>2.0000309792500909E-2</v>
      </c>
      <c r="H44">
        <v>609.85017800162836</v>
      </c>
      <c r="I44">
        <v>-6.0296685679224193E-3</v>
      </c>
      <c r="J44">
        <v>5.9198427275614918E-2</v>
      </c>
      <c r="K44">
        <v>1.9431977960874036E-2</v>
      </c>
      <c r="L44">
        <v>3788.7294782631448</v>
      </c>
      <c r="M44">
        <v>3.9820933332473496E-2</v>
      </c>
      <c r="N44">
        <v>8218.6998462407555</v>
      </c>
      <c r="O44">
        <v>3.3551157734490911</v>
      </c>
      <c r="P44">
        <v>3.1</v>
      </c>
      <c r="Q44">
        <v>1.3</v>
      </c>
    </row>
    <row r="45" spans="1:17" x14ac:dyDescent="0.35">
      <c r="A45" t="s">
        <v>19</v>
      </c>
      <c r="B45">
        <v>2043</v>
      </c>
      <c r="C45">
        <v>68317.066240687986</v>
      </c>
      <c r="D45">
        <v>32131.910529452001</v>
      </c>
      <c r="E45">
        <v>1.2993260955268982E-2</v>
      </c>
      <c r="F45">
        <v>3.3253468386877483E-2</v>
      </c>
      <c r="G45">
        <v>2.0000337823079726E-2</v>
      </c>
      <c r="H45">
        <v>605.99569924521154</v>
      </c>
      <c r="I45">
        <v>-6.3203699784876166E-3</v>
      </c>
      <c r="J45">
        <v>5.8972279939433485E-2</v>
      </c>
      <c r="K45">
        <v>1.9436476657308965E-2</v>
      </c>
      <c r="L45">
        <v>3939.6177157322309</v>
      </c>
      <c r="M45">
        <v>3.9825550579625224E-2</v>
      </c>
      <c r="N45">
        <v>8492.0001217589561</v>
      </c>
      <c r="O45">
        <v>3.3253468386877261</v>
      </c>
      <c r="P45">
        <v>3.1</v>
      </c>
      <c r="Q45">
        <v>1.3</v>
      </c>
    </row>
    <row r="46" spans="1:17" x14ac:dyDescent="0.35">
      <c r="A46" t="s">
        <v>19</v>
      </c>
      <c r="B46">
        <v>2044</v>
      </c>
      <c r="C46">
        <v>70593.616636292296</v>
      </c>
      <c r="D46">
        <v>32551.607859885815</v>
      </c>
      <c r="E46">
        <v>1.3061698589292403E-2</v>
      </c>
      <c r="F46">
        <v>3.3323304422701483E-2</v>
      </c>
      <c r="G46">
        <v>2.0000367067103508E-2</v>
      </c>
      <c r="H46">
        <v>602.20441519655208</v>
      </c>
      <c r="I46">
        <v>-6.2562887053185801E-3</v>
      </c>
      <c r="J46">
        <v>5.8743519551251532E-2</v>
      </c>
      <c r="K46">
        <v>1.9439607088876931E-2</v>
      </c>
      <c r="L46">
        <v>4096.5278571463314</v>
      </c>
      <c r="M46">
        <v>3.982877343339819E-2</v>
      </c>
      <c r="N46">
        <v>8774.9816269739476</v>
      </c>
      <c r="O46">
        <v>3.3323304422701483</v>
      </c>
      <c r="P46">
        <v>3.1</v>
      </c>
      <c r="Q46">
        <v>1.3</v>
      </c>
    </row>
    <row r="47" spans="1:17" x14ac:dyDescent="0.35">
      <c r="A47" t="s">
        <v>19</v>
      </c>
      <c r="B47">
        <v>2045</v>
      </c>
      <c r="C47">
        <v>72909.700111156068</v>
      </c>
      <c r="D47">
        <v>32960.36283101578</v>
      </c>
      <c r="E47">
        <v>1.2557136129477842E-2</v>
      </c>
      <c r="F47">
        <v>3.2808681368409642E-2</v>
      </c>
      <c r="G47">
        <v>2.0000397524572264E-2</v>
      </c>
      <c r="H47">
        <v>598.13684699554233</v>
      </c>
      <c r="I47">
        <v>-6.7544642622424655E-3</v>
      </c>
      <c r="J47">
        <v>5.8510939751383551E-2</v>
      </c>
      <c r="K47">
        <v>1.9442926946936723E-2</v>
      </c>
      <c r="L47">
        <v>4259.7015361218128</v>
      </c>
      <c r="M47">
        <v>3.9832190739488738E-2</v>
      </c>
      <c r="N47">
        <v>9062.877203186983</v>
      </c>
      <c r="O47">
        <v>3.280868136840942</v>
      </c>
      <c r="P47">
        <v>3.1</v>
      </c>
      <c r="Q47">
        <v>1.3</v>
      </c>
    </row>
    <row r="48" spans="1:17" x14ac:dyDescent="0.35">
      <c r="A48" t="s">
        <v>19</v>
      </c>
      <c r="B48">
        <v>2046</v>
      </c>
      <c r="C48">
        <v>75253.525485800099</v>
      </c>
      <c r="D48">
        <v>33352.866720260878</v>
      </c>
      <c r="E48">
        <v>1.1908360695463971E-2</v>
      </c>
      <c r="F48">
        <v>3.2146962215873875E-2</v>
      </c>
      <c r="G48">
        <v>2.0000429195485985E-2</v>
      </c>
      <c r="H48">
        <v>593.80906119869564</v>
      </c>
      <c r="I48">
        <v>-7.2354442274962238E-3</v>
      </c>
      <c r="J48">
        <v>5.8276359818161746E-2</v>
      </c>
      <c r="K48">
        <v>1.9283328369901209E-2</v>
      </c>
      <c r="L48">
        <v>4428.6814782919482</v>
      </c>
      <c r="M48">
        <v>3.9669432409102701E-2</v>
      </c>
      <c r="N48">
        <v>9354.2211742049421</v>
      </c>
      <c r="O48">
        <v>3.2146962215874098</v>
      </c>
      <c r="P48">
        <v>3</v>
      </c>
      <c r="Q48">
        <v>1.3</v>
      </c>
    </row>
    <row r="49" spans="1:17" x14ac:dyDescent="0.35">
      <c r="A49" t="s">
        <v>19</v>
      </c>
      <c r="B49">
        <v>2047</v>
      </c>
      <c r="C49">
        <v>77602.307753677203</v>
      </c>
      <c r="D49">
        <v>33719.458017612931</v>
      </c>
      <c r="E49">
        <v>1.0991298002260175E-2</v>
      </c>
      <c r="F49">
        <v>3.1211591121007354E-2</v>
      </c>
      <c r="G49">
        <v>2.000046207984468E-2</v>
      </c>
      <c r="H49">
        <v>589.07035296087577</v>
      </c>
      <c r="I49">
        <v>-7.9801884940153833E-3</v>
      </c>
      <c r="J49">
        <v>5.8035272966054048E-2</v>
      </c>
      <c r="K49">
        <v>1.9124100422424961E-2</v>
      </c>
      <c r="L49">
        <v>4603.6456337142654</v>
      </c>
      <c r="M49">
        <v>3.9507053347579424E-2</v>
      </c>
      <c r="N49">
        <v>9646.1813007496985</v>
      </c>
      <c r="O49">
        <v>3.1211591121007576</v>
      </c>
      <c r="P49">
        <v>3</v>
      </c>
      <c r="Q49">
        <v>1.3</v>
      </c>
    </row>
    <row r="50" spans="1:17" x14ac:dyDescent="0.35">
      <c r="A50" t="s">
        <v>19</v>
      </c>
      <c r="B50">
        <v>2048</v>
      </c>
      <c r="C50">
        <v>80011.343867461284</v>
      </c>
      <c r="D50">
        <v>34084.515946824009</v>
      </c>
      <c r="E50">
        <v>1.0826328496157833E-2</v>
      </c>
      <c r="F50">
        <v>3.1043356615511497E-2</v>
      </c>
      <c r="G50">
        <v>2.0000496177648344E-2</v>
      </c>
      <c r="H50">
        <v>584.36549983812915</v>
      </c>
      <c r="I50">
        <v>-7.9869120880016187E-3</v>
      </c>
      <c r="J50">
        <v>5.7798705027683007E-2</v>
      </c>
      <c r="K50">
        <v>1.8964710056152301E-2</v>
      </c>
      <c r="L50">
        <v>4784.7738146718557</v>
      </c>
      <c r="M50">
        <v>3.9344509844788877E-2</v>
      </c>
      <c r="N50">
        <v>9945.6311468467484</v>
      </c>
      <c r="O50">
        <v>3.1043356615511275</v>
      </c>
      <c r="P50">
        <v>2.9</v>
      </c>
      <c r="Q50">
        <v>1.3</v>
      </c>
    </row>
    <row r="51" spans="1:17" x14ac:dyDescent="0.35">
      <c r="A51" t="s">
        <v>19</v>
      </c>
      <c r="B51">
        <v>2049</v>
      </c>
      <c r="C51">
        <v>82418.760754639763</v>
      </c>
      <c r="D51">
        <v>34421.615413566549</v>
      </c>
      <c r="E51">
        <v>9.8901057379972013E-3</v>
      </c>
      <c r="F51">
        <v>3.0088444598135533E-2</v>
      </c>
      <c r="G51">
        <v>2.0000531488896977E-2</v>
      </c>
      <c r="H51">
        <v>579.2523514002454</v>
      </c>
      <c r="I51">
        <v>-8.7499149749602489E-3</v>
      </c>
      <c r="J51">
        <v>5.7566179799130708E-2</v>
      </c>
      <c r="K51">
        <v>1.8804559005396237E-2</v>
      </c>
      <c r="L51">
        <v>4972.2469545964423</v>
      </c>
      <c r="M51">
        <v>3.9181191668815396E-2</v>
      </c>
      <c r="N51">
        <v>10244.879718602138</v>
      </c>
      <c r="O51">
        <v>3.0088444598135533</v>
      </c>
      <c r="P51">
        <v>2.9</v>
      </c>
      <c r="Q51">
        <v>1.3</v>
      </c>
    </row>
    <row r="52" spans="1:17" x14ac:dyDescent="0.35">
      <c r="A52" t="s">
        <v>19</v>
      </c>
      <c r="B52">
        <v>2050</v>
      </c>
      <c r="C52">
        <v>84883.82592571601</v>
      </c>
      <c r="D52">
        <v>34755.992934005961</v>
      </c>
      <c r="E52">
        <v>9.7141728074627842E-3</v>
      </c>
      <c r="F52">
        <v>2.9909029794984887E-2</v>
      </c>
      <c r="G52">
        <v>2.0000568013590583E-2</v>
      </c>
      <c r="H52">
        <v>574.17424579698059</v>
      </c>
      <c r="I52">
        <v>-8.7666551391450964E-3</v>
      </c>
      <c r="J52">
        <v>5.7336618110874801E-2</v>
      </c>
      <c r="K52">
        <v>1.8644275883598516E-2</v>
      </c>
      <c r="L52">
        <v>5166.2527935118542</v>
      </c>
      <c r="M52">
        <v>3.9017740005063306E-2</v>
      </c>
      <c r="N52">
        <v>10551.294131351848</v>
      </c>
      <c r="O52">
        <v>2.9909029794985109</v>
      </c>
      <c r="P52">
        <v>2.8</v>
      </c>
      <c r="Q52">
        <v>1.3</v>
      </c>
    </row>
    <row r="53" spans="1:17" x14ac:dyDescent="0.35">
      <c r="A53" t="s">
        <v>19</v>
      </c>
      <c r="B53">
        <v>2051</v>
      </c>
      <c r="C53">
        <v>87372.840133437625</v>
      </c>
      <c r="D53">
        <v>35073.634958267015</v>
      </c>
      <c r="E53">
        <v>9.1392015432902873E-3</v>
      </c>
      <c r="F53">
        <v>2.9322596861972361E-2</v>
      </c>
      <c r="G53">
        <v>2.0000605751729159E-2</v>
      </c>
      <c r="H53">
        <v>568.9049873937546</v>
      </c>
      <c r="I53">
        <v>-9.177106848308747E-3</v>
      </c>
      <c r="J53">
        <v>5.7324863248044679E-2</v>
      </c>
      <c r="K53">
        <v>1.8485955984865354E-2</v>
      </c>
      <c r="L53">
        <v>5366.994220882335</v>
      </c>
      <c r="M53">
        <v>3.8856292054191721E-2</v>
      </c>
      <c r="N53">
        <v>10860.685475537575</v>
      </c>
      <c r="O53">
        <v>2.9322596861972583</v>
      </c>
      <c r="P53">
        <v>2.8</v>
      </c>
      <c r="Q53">
        <v>1.2</v>
      </c>
    </row>
    <row r="54" spans="1:17" x14ac:dyDescent="0.35">
      <c r="A54" t="s">
        <v>19</v>
      </c>
      <c r="B54">
        <v>2052</v>
      </c>
      <c r="C54">
        <v>89949.115982801435</v>
      </c>
      <c r="D54">
        <v>35399.797500746892</v>
      </c>
      <c r="E54">
        <v>9.2993652602009202E-3</v>
      </c>
      <c r="F54">
        <v>2.9486003264049376E-2</v>
      </c>
      <c r="G54">
        <v>2.0000644703312705E-2</v>
      </c>
      <c r="H54">
        <v>563.86350550787472</v>
      </c>
      <c r="I54">
        <v>-8.8617291069563731E-3</v>
      </c>
      <c r="J54">
        <v>5.7325880091202638E-2</v>
      </c>
      <c r="K54">
        <v>1.8323472012430342E-2</v>
      </c>
      <c r="L54">
        <v>5574.6464365854845</v>
      </c>
      <c r="M54">
        <v>3.8690597969194718E-2</v>
      </c>
      <c r="N54">
        <v>11180.923682919087</v>
      </c>
      <c r="O54">
        <v>2.9486003264049154</v>
      </c>
      <c r="P54">
        <v>2.7</v>
      </c>
      <c r="Q54">
        <v>1.2</v>
      </c>
    </row>
    <row r="55" spans="1:17" x14ac:dyDescent="0.35">
      <c r="A55" t="s">
        <v>19</v>
      </c>
      <c r="B55">
        <v>2053</v>
      </c>
      <c r="C55">
        <v>92525.966416885654</v>
      </c>
      <c r="D55">
        <v>35699.903715595421</v>
      </c>
      <c r="E55">
        <v>8.4776251853473372E-3</v>
      </c>
      <c r="F55">
        <v>2.8647868363452567E-2</v>
      </c>
      <c r="G55">
        <v>2.0000684868341223E-2</v>
      </c>
      <c r="H55">
        <v>558.50056459331768</v>
      </c>
      <c r="I55">
        <v>-9.5110622733539651E-3</v>
      </c>
      <c r="J55">
        <v>5.7338357737597656E-2</v>
      </c>
      <c r="K55">
        <v>1.8161421873108985E-2</v>
      </c>
      <c r="L55">
        <v>5789.4116283973426</v>
      </c>
      <c r="M55">
        <v>3.8525347617095473E-2</v>
      </c>
      <c r="N55">
        <v>11501.233312769162</v>
      </c>
      <c r="O55">
        <v>2.8647868363452567</v>
      </c>
      <c r="P55">
        <v>2.8</v>
      </c>
      <c r="Q55">
        <v>1.2</v>
      </c>
    </row>
    <row r="56" spans="1:17" x14ac:dyDescent="0.35">
      <c r="A56" t="s">
        <v>19</v>
      </c>
      <c r="B56">
        <v>2054</v>
      </c>
      <c r="C56">
        <v>95174.712049535447</v>
      </c>
      <c r="D56">
        <v>36001.824080385908</v>
      </c>
      <c r="E56">
        <v>8.4571758847236111E-3</v>
      </c>
      <c r="F56">
        <v>2.8627051791229929E-2</v>
      </c>
      <c r="G56">
        <v>2.0000726246814707E-2</v>
      </c>
      <c r="H56">
        <v>553.26574085550737</v>
      </c>
      <c r="I56">
        <v>-9.3729963220755552E-3</v>
      </c>
      <c r="J56">
        <v>5.7359553759053772E-2</v>
      </c>
      <c r="K56">
        <v>1.7998875601614506E-2</v>
      </c>
      <c r="L56">
        <v>6011.4910988842539</v>
      </c>
      <c r="M56">
        <v>3.8359592432087641E-2</v>
      </c>
      <c r="N56">
        <v>11830.479714476824</v>
      </c>
      <c r="O56">
        <v>2.8627051791229929</v>
      </c>
      <c r="P56">
        <v>2.7</v>
      </c>
      <c r="Q56">
        <v>1.2</v>
      </c>
    </row>
    <row r="57" spans="1:17" x14ac:dyDescent="0.35">
      <c r="A57" t="s">
        <v>19</v>
      </c>
      <c r="B57">
        <v>2055</v>
      </c>
      <c r="C57">
        <v>97915.713608646285</v>
      </c>
      <c r="D57">
        <v>36312.389501421778</v>
      </c>
      <c r="E57">
        <v>8.6263801618060576E-3</v>
      </c>
      <c r="F57">
        <v>2.8799683236070406E-2</v>
      </c>
      <c r="G57">
        <v>2.0000768838733165E-2</v>
      </c>
      <c r="H57">
        <v>548.2596409417522</v>
      </c>
      <c r="I57">
        <v>-9.0482738114496808E-3</v>
      </c>
      <c r="J57">
        <v>5.7382342861335145E-2</v>
      </c>
      <c r="K57">
        <v>1.7836039340924259E-2</v>
      </c>
      <c r="L57">
        <v>6241.091240737006</v>
      </c>
      <c r="M57">
        <v>3.8193542679513692E-2</v>
      </c>
      <c r="N57">
        <v>12171.193782784512</v>
      </c>
      <c r="O57">
        <v>2.8799683236070406</v>
      </c>
      <c r="P57">
        <v>2.7</v>
      </c>
      <c r="Q57">
        <v>1.2</v>
      </c>
    </row>
    <row r="58" spans="1:17" x14ac:dyDescent="0.35">
      <c r="A58" t="s">
        <v>19</v>
      </c>
      <c r="B58">
        <v>2056</v>
      </c>
      <c r="C58">
        <v>100844.62641629779</v>
      </c>
      <c r="D58">
        <v>36665.252356164718</v>
      </c>
      <c r="E58">
        <v>9.7174231601895311E-3</v>
      </c>
      <c r="F58">
        <v>2.9912592164296647E-2</v>
      </c>
      <c r="G58">
        <v>2.0000812644096592E-2</v>
      </c>
      <c r="H58">
        <v>543.97415181957899</v>
      </c>
      <c r="I58">
        <v>-7.8165321722605263E-3</v>
      </c>
      <c r="J58">
        <v>5.7399960184172601E-2</v>
      </c>
      <c r="K58">
        <v>1.7672089790851331E-2</v>
      </c>
      <c r="L58">
        <v>6478.4172142619409</v>
      </c>
      <c r="M58">
        <v>3.8026358591884524E-2</v>
      </c>
      <c r="N58">
        <v>12535.265738561568</v>
      </c>
      <c r="O58">
        <v>2.9912592164296647</v>
      </c>
      <c r="P58">
        <v>2.7</v>
      </c>
      <c r="Q58">
        <v>1.2</v>
      </c>
    </row>
    <row r="59" spans="1:17" x14ac:dyDescent="0.35">
      <c r="A59" t="s">
        <v>19</v>
      </c>
      <c r="B59">
        <v>2057</v>
      </c>
      <c r="C59">
        <v>104098.31506294121</v>
      </c>
      <c r="D59">
        <v>37106.080305487179</v>
      </c>
      <c r="E59">
        <v>1.2023044190185184E-2</v>
      </c>
      <c r="F59">
        <v>3.2264373048612738E-2</v>
      </c>
      <c r="G59">
        <v>2.0000857662904988E-2</v>
      </c>
      <c r="H59">
        <v>541.04185785211894</v>
      </c>
      <c r="I59">
        <v>-5.3905023936369201E-3</v>
      </c>
      <c r="J59">
        <v>5.7415472834118374E-2</v>
      </c>
      <c r="K59">
        <v>1.7507923085120058E-2</v>
      </c>
      <c r="L59">
        <v>6723.6833150311759</v>
      </c>
      <c r="M59">
        <v>3.7858954225623576E-2</v>
      </c>
      <c r="N59">
        <v>12939.708228614014</v>
      </c>
      <c r="O59">
        <v>3.226437304861296</v>
      </c>
      <c r="P59">
        <v>2.8</v>
      </c>
      <c r="Q59">
        <v>1.2</v>
      </c>
    </row>
    <row r="60" spans="1:17" x14ac:dyDescent="0.35">
      <c r="A60" t="s">
        <v>19</v>
      </c>
      <c r="B60">
        <v>2058</v>
      </c>
      <c r="C60">
        <v>107482.21782096638</v>
      </c>
      <c r="D60">
        <v>37561.025647795759</v>
      </c>
      <c r="E60">
        <v>1.2260668293797128E-2</v>
      </c>
      <c r="F60">
        <v>3.2506796637190138E-2</v>
      </c>
      <c r="G60">
        <v>2.0000903895158358E-2</v>
      </c>
      <c r="H60">
        <v>538.338712138402</v>
      </c>
      <c r="I60">
        <v>-4.9961859225609029E-3</v>
      </c>
      <c r="J60">
        <v>5.7426932415346174E-2</v>
      </c>
      <c r="K60">
        <v>1.7343505594858977E-2</v>
      </c>
      <c r="L60">
        <v>6977.1076482179815</v>
      </c>
      <c r="M60">
        <v>3.7691295278625248E-2</v>
      </c>
      <c r="N60">
        <v>13360.336692546149</v>
      </c>
      <c r="O60">
        <v>3.250679663719036</v>
      </c>
      <c r="P60">
        <v>3</v>
      </c>
      <c r="Q60">
        <v>1.3</v>
      </c>
    </row>
    <row r="61" spans="1:17" x14ac:dyDescent="0.35">
      <c r="A61" t="s">
        <v>19</v>
      </c>
      <c r="B61">
        <v>2059</v>
      </c>
      <c r="C61">
        <v>111205.71724846095</v>
      </c>
      <c r="D61">
        <v>38100.209363965238</v>
      </c>
      <c r="E61">
        <v>1.4354872021475895E-2</v>
      </c>
      <c r="F61">
        <v>3.4642934459138353E-2</v>
      </c>
      <c r="G61">
        <v>2.0000951340856693E-2</v>
      </c>
      <c r="H61">
        <v>536.84433730196281</v>
      </c>
      <c r="I61">
        <v>-2.7759007530838709E-3</v>
      </c>
      <c r="J61">
        <v>5.7430201239766415E-2</v>
      </c>
      <c r="K61">
        <v>1.7178458470364477E-2</v>
      </c>
      <c r="L61">
        <v>7238.9096258715135</v>
      </c>
      <c r="M61">
        <v>3.7522995323197916E-2</v>
      </c>
      <c r="N61">
        <v>13823.177960938046</v>
      </c>
      <c r="O61">
        <v>3.4642934459138353</v>
      </c>
      <c r="P61">
        <v>3</v>
      </c>
      <c r="Q61">
        <v>1.3</v>
      </c>
    </row>
    <row r="62" spans="1:17" x14ac:dyDescent="0.35">
      <c r="A62" t="s">
        <v>19</v>
      </c>
      <c r="B62">
        <v>2060</v>
      </c>
      <c r="C62">
        <v>115154.10499362351</v>
      </c>
      <c r="D62">
        <v>38679.341636854537</v>
      </c>
      <c r="E62">
        <v>1.5200238595986182E-2</v>
      </c>
      <c r="F62">
        <v>3.5505258568144349E-2</v>
      </c>
      <c r="G62">
        <v>2.0000999999999998E-2</v>
      </c>
      <c r="H62">
        <v>535.88642870933882</v>
      </c>
      <c r="I62">
        <v>-1.7843321165278425E-3</v>
      </c>
      <c r="J62">
        <v>5.7430692775496263E-2</v>
      </c>
      <c r="K62">
        <v>1.7014931000358446E-2</v>
      </c>
      <c r="L62">
        <v>7509.328119226192</v>
      </c>
      <c r="M62">
        <v>3.7356246635296575E-2</v>
      </c>
      <c r="N62">
        <v>14313.973468674627</v>
      </c>
      <c r="O62">
        <v>3.5505258568144349</v>
      </c>
      <c r="P62">
        <v>3.2</v>
      </c>
      <c r="Q62">
        <v>1.4</v>
      </c>
    </row>
    <row r="63" spans="1:17" x14ac:dyDescent="0.35">
      <c r="A63" t="s">
        <v>19</v>
      </c>
      <c r="B63">
        <v>2061</v>
      </c>
      <c r="C63">
        <v>119283.75433035805</v>
      </c>
      <c r="D63">
        <v>39280.800525740306</v>
      </c>
      <c r="E63">
        <v>1.554987400076846E-2</v>
      </c>
      <c r="F63">
        <v>3.586193767875856E-2</v>
      </c>
      <c r="G63">
        <v>2.0001049872588279E-2</v>
      </c>
      <c r="H63">
        <v>535.20040003296981</v>
      </c>
      <c r="I63">
        <v>-1.2801754991654812E-3</v>
      </c>
      <c r="J63">
        <v>5.7430152716681303E-2</v>
      </c>
      <c r="K63">
        <v>1.6851622534223454E-2</v>
      </c>
      <c r="L63">
        <v>7788.5979485137686</v>
      </c>
      <c r="M63">
        <v>3.7189722549552773E-2</v>
      </c>
      <c r="N63">
        <v>14827.30029314364</v>
      </c>
      <c r="O63">
        <v>3.586193767875856</v>
      </c>
      <c r="P63">
        <v>3.2</v>
      </c>
      <c r="Q63">
        <v>1.4</v>
      </c>
    </row>
    <row r="64" spans="1:17" x14ac:dyDescent="0.35">
      <c r="A64" t="s">
        <v>19</v>
      </c>
      <c r="B64">
        <v>2062</v>
      </c>
      <c r="C64">
        <v>123542.32443295249</v>
      </c>
      <c r="D64">
        <v>39885.418940321353</v>
      </c>
      <c r="E64">
        <v>1.5392212136431604E-2</v>
      </c>
      <c r="F64">
        <v>3.5701174283970571E-2</v>
      </c>
      <c r="G64">
        <v>2.0001100958621527E-2</v>
      </c>
      <c r="H64">
        <v>534.51781862643907</v>
      </c>
      <c r="I64">
        <v>-1.2753753668508505E-3</v>
      </c>
      <c r="J64">
        <v>5.7426572128160776E-2</v>
      </c>
      <c r="K64">
        <v>1.6688872079633432E-2</v>
      </c>
      <c r="L64">
        <v>8076.9611986532063</v>
      </c>
      <c r="M64">
        <v>3.7023768853605254E-2</v>
      </c>
      <c r="N64">
        <v>15356.652325069927</v>
      </c>
      <c r="O64">
        <v>3.5701174283970349</v>
      </c>
      <c r="P64">
        <v>3.3</v>
      </c>
      <c r="Q64">
        <v>1.4</v>
      </c>
    </row>
    <row r="65" spans="1:17" x14ac:dyDescent="0.35">
      <c r="A65" t="s">
        <v>19</v>
      </c>
      <c r="B65">
        <v>2063</v>
      </c>
      <c r="C65">
        <v>128008.84011525646</v>
      </c>
      <c r="D65">
        <v>40517.038068382724</v>
      </c>
      <c r="E65">
        <v>1.583584038584207E-2</v>
      </c>
      <c r="F65">
        <v>3.6153728714469757E-2</v>
      </c>
      <c r="G65">
        <v>2.0001153258099747E-2</v>
      </c>
      <c r="H65">
        <v>534.1549768477156</v>
      </c>
      <c r="I65">
        <v>-6.7882073539826671E-4</v>
      </c>
      <c r="J65">
        <v>5.7418054318441283E-2</v>
      </c>
      <c r="K65">
        <v>1.6525879230732787E-2</v>
      </c>
      <c r="L65">
        <v>8374.658354409461</v>
      </c>
      <c r="M65">
        <v>3.6857569132051182E-2</v>
      </c>
      <c r="N65">
        <v>15911.852567192936</v>
      </c>
      <c r="O65">
        <v>3.6153728714469757</v>
      </c>
      <c r="P65">
        <v>3.3</v>
      </c>
      <c r="Q65">
        <v>1.4</v>
      </c>
    </row>
    <row r="66" spans="1:17" x14ac:dyDescent="0.35">
      <c r="A66" t="s">
        <v>19</v>
      </c>
      <c r="B66">
        <v>2064</v>
      </c>
      <c r="C66">
        <v>132652.59521143266</v>
      </c>
      <c r="D66">
        <v>41163.547203612492</v>
      </c>
      <c r="E66">
        <v>1.5956475745799059E-2</v>
      </c>
      <c r="F66">
        <v>3.6276831287550548E-2</v>
      </c>
      <c r="G66">
        <v>2.0001206771022934E-2</v>
      </c>
      <c r="H66">
        <v>533.9410511066319</v>
      </c>
      <c r="I66">
        <v>-4.0049377120132679E-4</v>
      </c>
      <c r="J66">
        <v>5.7407408007087705E-2</v>
      </c>
      <c r="K66">
        <v>1.6363523006039271E-2</v>
      </c>
      <c r="L66">
        <v>8681.9414861103705</v>
      </c>
      <c r="M66">
        <v>3.6692019984208457E-2</v>
      </c>
      <c r="N66">
        <v>16489.084158245372</v>
      </c>
      <c r="O66">
        <v>3.6276831287550548</v>
      </c>
      <c r="P66">
        <v>3.3</v>
      </c>
      <c r="Q66">
        <v>1.4</v>
      </c>
    </row>
    <row r="67" spans="1:17" x14ac:dyDescent="0.35">
      <c r="A67" t="s">
        <v>19</v>
      </c>
      <c r="B67">
        <v>2065</v>
      </c>
      <c r="C67">
        <v>137401.29614468548</v>
      </c>
      <c r="D67">
        <v>41801.047223325098</v>
      </c>
      <c r="E67">
        <v>1.5487003988243764E-2</v>
      </c>
      <c r="F67">
        <v>3.5798025102214748E-2</v>
      </c>
      <c r="G67">
        <v>2.0001261497391093E-2</v>
      </c>
      <c r="H67">
        <v>533.5657842290741</v>
      </c>
      <c r="I67">
        <v>-7.0282454735415278E-4</v>
      </c>
      <c r="J67">
        <v>5.7398553590343231E-2</v>
      </c>
      <c r="K67">
        <v>1.620121514730033E-2</v>
      </c>
      <c r="L67">
        <v>8999.0626074698157</v>
      </c>
      <c r="M67">
        <v>3.6526521385428001E-2</v>
      </c>
      <c r="N67">
        <v>17079.360806854773</v>
      </c>
      <c r="O67">
        <v>3.5798025102214748</v>
      </c>
      <c r="P67">
        <v>3.3</v>
      </c>
      <c r="Q67">
        <v>1.4</v>
      </c>
    </row>
    <row r="68" spans="1:17" x14ac:dyDescent="0.35">
      <c r="A68" t="s">
        <v>19</v>
      </c>
      <c r="B68">
        <v>2066</v>
      </c>
      <c r="C68">
        <v>142152.93712098946</v>
      </c>
      <c r="D68">
        <v>42398.592265562562</v>
      </c>
      <c r="E68">
        <v>1.4294977803906095E-2</v>
      </c>
      <c r="F68">
        <v>3.4582213629924086E-2</v>
      </c>
      <c r="G68">
        <v>2.0001317437204225E-2</v>
      </c>
      <c r="H68">
        <v>532.64974370177708</v>
      </c>
      <c r="I68">
        <v>-1.716827717168079E-3</v>
      </c>
      <c r="J68">
        <v>5.7389084400142031E-2</v>
      </c>
      <c r="K68">
        <v>1.6039342308514559E-2</v>
      </c>
      <c r="L68">
        <v>9326.281732006024</v>
      </c>
      <c r="M68">
        <v>3.6361467722715313E-2</v>
      </c>
      <c r="N68">
        <v>17670.002910939973</v>
      </c>
      <c r="O68">
        <v>3.4582213629923864</v>
      </c>
      <c r="P68">
        <v>3.3</v>
      </c>
      <c r="Q68">
        <v>1.4</v>
      </c>
    </row>
    <row r="69" spans="1:17" x14ac:dyDescent="0.35">
      <c r="A69" t="s">
        <v>19</v>
      </c>
      <c r="B69">
        <v>2067</v>
      </c>
      <c r="C69">
        <v>147081.9205622531</v>
      </c>
      <c r="D69">
        <v>43008.484051397631</v>
      </c>
      <c r="E69">
        <v>1.438471782305939E-2</v>
      </c>
      <c r="F69">
        <v>3.4673806543078944E-2</v>
      </c>
      <c r="G69">
        <v>2.0001374590462324E-2</v>
      </c>
      <c r="H69">
        <v>531.86674336090573</v>
      </c>
      <c r="I69">
        <v>-1.4700097956110714E-3</v>
      </c>
      <c r="J69">
        <v>5.7377373367353206E-2</v>
      </c>
      <c r="K69">
        <v>1.5878068534952217E-2</v>
      </c>
      <c r="L69">
        <v>9663.8653973454147</v>
      </c>
      <c r="M69">
        <v>3.6197026321955095E-2</v>
      </c>
      <c r="N69">
        <v>18282.689173489547</v>
      </c>
      <c r="O69">
        <v>3.4673806543078944</v>
      </c>
      <c r="P69">
        <v>3.2</v>
      </c>
      <c r="Q69">
        <v>1.4</v>
      </c>
    </row>
    <row r="70" spans="1:17" x14ac:dyDescent="0.35">
      <c r="A70" t="s">
        <v>19</v>
      </c>
      <c r="B70">
        <v>2068</v>
      </c>
      <c r="C70">
        <v>152069.50333336549</v>
      </c>
      <c r="D70">
        <v>43594.950455810722</v>
      </c>
      <c r="E70">
        <v>1.3636063147732136E-2</v>
      </c>
      <c r="F70">
        <v>3.3910236907746638E-2</v>
      </c>
      <c r="G70">
        <v>2.0001432957165395E-2</v>
      </c>
      <c r="H70">
        <v>530.7769272610692</v>
      </c>
      <c r="I70">
        <v>-2.0490397518556636E-3</v>
      </c>
      <c r="J70">
        <v>5.7365149806113916E-2</v>
      </c>
      <c r="K70">
        <v>1.5717308289064258E-2</v>
      </c>
      <c r="L70">
        <v>10012.084521597664</v>
      </c>
      <c r="M70">
        <v>3.6033109934240359E-2</v>
      </c>
      <c r="N70">
        <v>18902.659494673269</v>
      </c>
      <c r="O70">
        <v>3.3910236907746416</v>
      </c>
      <c r="P70">
        <v>3.2</v>
      </c>
      <c r="Q70">
        <v>1.4</v>
      </c>
    </row>
    <row r="71" spans="1:17" x14ac:dyDescent="0.35">
      <c r="A71" t="s">
        <v>19</v>
      </c>
      <c r="B71">
        <v>2069</v>
      </c>
      <c r="C71">
        <v>157187.00698387789</v>
      </c>
      <c r="D71">
        <v>44178.391371540813</v>
      </c>
      <c r="E71">
        <v>1.3383222360155766E-2</v>
      </c>
      <c r="F71">
        <v>3.3652399319631154E-2</v>
      </c>
      <c r="G71">
        <v>2.0001492537313436E-2</v>
      </c>
      <c r="H71">
        <v>529.64054064762399</v>
      </c>
      <c r="I71">
        <v>-2.1409872115376594E-3</v>
      </c>
      <c r="J71">
        <v>5.7354880291043416E-2</v>
      </c>
      <c r="K71">
        <v>1.5557518018814998E-2</v>
      </c>
      <c r="L71">
        <v>10371.219836979388</v>
      </c>
      <c r="M71">
        <v>3.5870184136681083E-2</v>
      </c>
      <c r="N71">
        <v>19538.779340191031</v>
      </c>
      <c r="O71">
        <v>3.3652399319631154</v>
      </c>
      <c r="P71">
        <v>3.1</v>
      </c>
      <c r="Q71">
        <v>1.3</v>
      </c>
    </row>
    <row r="72" spans="1:17" x14ac:dyDescent="0.35">
      <c r="A72" t="s">
        <v>19</v>
      </c>
      <c r="B72">
        <v>2070</v>
      </c>
      <c r="C72">
        <v>162283.49562449314</v>
      </c>
      <c r="D72">
        <v>44716.394037677754</v>
      </c>
      <c r="E72">
        <v>1.2177959618591139E-2</v>
      </c>
      <c r="F72">
        <v>3.2423091058270348E-2</v>
      </c>
      <c r="G72">
        <v>2.0001553330906443E-2</v>
      </c>
      <c r="H72">
        <v>527.9607787963306</v>
      </c>
      <c r="I72">
        <v>-3.1715129835783173E-3</v>
      </c>
      <c r="J72">
        <v>5.7348568339989595E-2</v>
      </c>
      <c r="K72">
        <v>1.5398308537621697E-2</v>
      </c>
      <c r="L72">
        <v>10741.553819541592</v>
      </c>
      <c r="M72">
        <v>3.5707851957949011E-2</v>
      </c>
      <c r="N72">
        <v>20172.286961905502</v>
      </c>
      <c r="O72">
        <v>3.242309105827057</v>
      </c>
      <c r="P72">
        <v>3.1</v>
      </c>
      <c r="Q72">
        <v>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Arvutus</vt:lpstr>
      <vt:lpstr>RMi prognoos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 Oja</dc:creator>
  <cp:lastModifiedBy>HP</cp:lastModifiedBy>
  <dcterms:created xsi:type="dcterms:W3CDTF">2018-11-08T17:36:44Z</dcterms:created>
  <dcterms:modified xsi:type="dcterms:W3CDTF">2018-12-05T08:24:21Z</dcterms:modified>
</cp:coreProperties>
</file>